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65" yWindow="660" windowWidth="14625" windowHeight="14835" firstSheet="1" activeTab="1"/>
  </bookViews>
  <sheets>
    <sheet name="Relevé des intensités" sheetId="2" r:id="rId1"/>
    <sheet name="Caractéristiques électriques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/>
  <c r="C35"/>
  <c r="C34"/>
  <c r="C33"/>
  <c r="C32"/>
  <c r="F7" l="1"/>
  <c r="F6" l="1"/>
  <c r="F4"/>
  <c r="D5" l="1"/>
  <c r="F73" i="2" l="1"/>
  <c r="F64"/>
  <c r="F66"/>
  <c r="F68"/>
  <c r="F70"/>
  <c r="F72"/>
  <c r="F63"/>
  <c r="F65"/>
  <c r="F67"/>
  <c r="F69"/>
  <c r="F71"/>
  <c r="C10" i="1"/>
  <c r="H6"/>
  <c r="G6"/>
  <c r="D6"/>
  <c r="F5" l="1"/>
  <c r="H4"/>
  <c r="B7" i="2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G5" i="1" l="1"/>
  <c r="D13" i="2"/>
  <c r="D19" s="1"/>
  <c r="C6"/>
  <c r="G4" i="1"/>
  <c r="H5"/>
  <c r="D4"/>
  <c r="D10" s="1"/>
  <c r="D25" i="2" l="1"/>
  <c r="C7"/>
  <c r="D12"/>
  <c r="D16"/>
  <c r="D14"/>
  <c r="D6"/>
  <c r="D15"/>
  <c r="D17"/>
  <c r="E10" i="1"/>
  <c r="D7" i="2" l="1"/>
  <c r="F7" s="1"/>
  <c r="F6"/>
  <c r="D23"/>
  <c r="D22"/>
  <c r="D21"/>
  <c r="D20"/>
  <c r="D18"/>
  <c r="D31"/>
  <c r="C8"/>
  <c r="F10" i="1"/>
  <c r="G10" s="1"/>
  <c r="D8" i="2" l="1"/>
  <c r="G6"/>
  <c r="G73"/>
  <c r="G71"/>
  <c r="G69"/>
  <c r="G67"/>
  <c r="G65"/>
  <c r="G63"/>
  <c r="G72"/>
  <c r="G70"/>
  <c r="G68"/>
  <c r="G66"/>
  <c r="G64"/>
  <c r="G7"/>
  <c r="F8"/>
  <c r="G8" s="1"/>
  <c r="D37"/>
  <c r="D24"/>
  <c r="D26"/>
  <c r="D27"/>
  <c r="D28"/>
  <c r="D9"/>
  <c r="D29"/>
  <c r="C9"/>
  <c r="F9" l="1"/>
  <c r="G9" s="1"/>
  <c r="D35"/>
  <c r="D10"/>
  <c r="D34"/>
  <c r="D33"/>
  <c r="D32"/>
  <c r="D30"/>
  <c r="D43"/>
  <c r="C10"/>
  <c r="F10" l="1"/>
  <c r="G10" s="1"/>
  <c r="D49"/>
  <c r="D36"/>
  <c r="D38"/>
  <c r="D39"/>
  <c r="D40"/>
  <c r="D11"/>
  <c r="D41"/>
  <c r="C11"/>
  <c r="F11" l="1"/>
  <c r="G11" s="1"/>
  <c r="D47"/>
  <c r="D46"/>
  <c r="D45"/>
  <c r="D62"/>
  <c r="F62" s="1"/>
  <c r="G62" s="1"/>
  <c r="D44"/>
  <c r="D42"/>
  <c r="D55"/>
  <c r="C12"/>
  <c r="F12" s="1"/>
  <c r="G12" s="1"/>
  <c r="C14"/>
  <c r="F14" s="1"/>
  <c r="G14" s="1"/>
  <c r="D61" l="1"/>
  <c r="D48"/>
  <c r="D50"/>
  <c r="D51"/>
  <c r="D52"/>
  <c r="D53"/>
  <c r="C15"/>
  <c r="F15" s="1"/>
  <c r="G15" s="1"/>
  <c r="C13"/>
  <c r="F13" s="1"/>
  <c r="G13" s="1"/>
  <c r="D59" l="1"/>
  <c r="D58"/>
  <c r="D57"/>
  <c r="D56"/>
  <c r="D54"/>
  <c r="C16"/>
  <c r="F16" s="1"/>
  <c r="G16" s="1"/>
  <c r="D60" l="1"/>
  <c r="C17"/>
  <c r="F17" s="1"/>
  <c r="G17" s="1"/>
  <c r="C18" l="1"/>
  <c r="F18" s="1"/>
  <c r="G18" s="1"/>
  <c r="C20"/>
  <c r="F20" s="1"/>
  <c r="G20" s="1"/>
  <c r="C21" l="1"/>
  <c r="F21" s="1"/>
  <c r="G21" s="1"/>
  <c r="C19"/>
  <c r="F19" s="1"/>
  <c r="G19" s="1"/>
  <c r="C22" l="1"/>
  <c r="F22" s="1"/>
  <c r="G22" s="1"/>
  <c r="C23" l="1"/>
  <c r="F23" s="1"/>
  <c r="G23" s="1"/>
  <c r="C26" l="1"/>
  <c r="F26" s="1"/>
  <c r="G26" s="1"/>
  <c r="C24"/>
  <c r="F24" s="1"/>
  <c r="G24" s="1"/>
  <c r="C25" l="1"/>
  <c r="F25" s="1"/>
  <c r="G25" s="1"/>
  <c r="C27"/>
  <c r="F27" s="1"/>
  <c r="G27" s="1"/>
  <c r="C28" l="1"/>
  <c r="F28" s="1"/>
  <c r="G28" s="1"/>
  <c r="C29" l="1"/>
  <c r="F29" s="1"/>
  <c r="G29" s="1"/>
  <c r="C32" l="1"/>
  <c r="F32" s="1"/>
  <c r="G32" s="1"/>
  <c r="C30"/>
  <c r="F30" s="1"/>
  <c r="G30" s="1"/>
  <c r="C31" l="1"/>
  <c r="F31" s="1"/>
  <c r="G31" s="1"/>
  <c r="C33"/>
  <c r="F33" s="1"/>
  <c r="G33" s="1"/>
  <c r="C34" l="1"/>
  <c r="F34" s="1"/>
  <c r="G34" s="1"/>
  <c r="C35" l="1"/>
  <c r="F35" s="1"/>
  <c r="G35" s="1"/>
  <c r="C38" l="1"/>
  <c r="F38" s="1"/>
  <c r="G38" s="1"/>
  <c r="C36"/>
  <c r="F36" s="1"/>
  <c r="G36" s="1"/>
  <c r="C37" l="1"/>
  <c r="F37" s="1"/>
  <c r="G37" s="1"/>
  <c r="C39"/>
  <c r="F39" s="1"/>
  <c r="G39" s="1"/>
  <c r="C40" l="1"/>
  <c r="F40" s="1"/>
  <c r="G40" s="1"/>
  <c r="C41" l="1"/>
  <c r="F41" s="1"/>
  <c r="G41" s="1"/>
  <c r="C44" l="1"/>
  <c r="F44" s="1"/>
  <c r="G44" s="1"/>
  <c r="C42"/>
  <c r="F42" s="1"/>
  <c r="G42" s="1"/>
  <c r="C43" l="1"/>
  <c r="F43" s="1"/>
  <c r="G43" s="1"/>
  <c r="C45"/>
  <c r="F45" s="1"/>
  <c r="G45" s="1"/>
  <c r="C46" l="1"/>
  <c r="F46" s="1"/>
  <c r="G46" s="1"/>
  <c r="C47" l="1"/>
  <c r="F47" s="1"/>
  <c r="G47" s="1"/>
  <c r="C48" l="1"/>
  <c r="F48" s="1"/>
  <c r="G48" s="1"/>
  <c r="C50"/>
  <c r="F50" s="1"/>
  <c r="G50" s="1"/>
  <c r="C51" l="1"/>
  <c r="F51" s="1"/>
  <c r="G51" s="1"/>
  <c r="C49"/>
  <c r="F49" s="1"/>
  <c r="G49" s="1"/>
  <c r="C52" l="1"/>
  <c r="F52" s="1"/>
  <c r="G52" s="1"/>
  <c r="C53" l="1"/>
  <c r="F53" s="1"/>
  <c r="G53" s="1"/>
  <c r="C56" l="1"/>
  <c r="F56" s="1"/>
  <c r="G56" s="1"/>
  <c r="C54"/>
  <c r="F54" s="1"/>
  <c r="G54" s="1"/>
  <c r="C55" l="1"/>
  <c r="F55" s="1"/>
  <c r="G55" s="1"/>
  <c r="C57"/>
  <c r="F57" s="1"/>
  <c r="G57" s="1"/>
  <c r="C58" l="1"/>
  <c r="F58" s="1"/>
  <c r="G58" s="1"/>
  <c r="C59" l="1"/>
  <c r="F59" s="1"/>
  <c r="G59" s="1"/>
  <c r="C60" l="1"/>
  <c r="F60" s="1"/>
  <c r="G60" s="1"/>
  <c r="C61" l="1"/>
  <c r="F61" s="1"/>
  <c r="G61" s="1"/>
  <c r="G75" l="1"/>
  <c r="H10" i="1" s="1"/>
</calcChain>
</file>

<file path=xl/sharedStrings.xml><?xml version="1.0" encoding="utf-8"?>
<sst xmlns="http://schemas.openxmlformats.org/spreadsheetml/2006/main" count="62" uniqueCount="50">
  <si>
    <t>Facteur de puissance</t>
  </si>
  <si>
    <t>Valeur max du courant atteinte</t>
  </si>
  <si>
    <t>Valeur min du courant atteinte</t>
  </si>
  <si>
    <t>Nombre</t>
  </si>
  <si>
    <t>Départs</t>
  </si>
  <si>
    <t>Compensation</t>
  </si>
  <si>
    <t>Courant nominal absorbée                      A</t>
  </si>
  <si>
    <t>Intensité nominale totale absorbée A</t>
  </si>
  <si>
    <t>Puissance active unitaire absorbée KWatts</t>
  </si>
  <si>
    <t>Puissance réactive unitaire absorbée KVAR</t>
  </si>
  <si>
    <t>Puissance Active totale  KWatts</t>
  </si>
  <si>
    <t>Puissance Réactive  totale KVAR</t>
  </si>
  <si>
    <t>Puissance Apparente KVA</t>
  </si>
  <si>
    <t>Nombre de dépassements</t>
  </si>
  <si>
    <t>Départ Convoyeur</t>
  </si>
  <si>
    <t>Départ Administration</t>
  </si>
  <si>
    <t>Relevé des intensités enregistrées sur une journée de production de l'entreprise</t>
  </si>
  <si>
    <t>Intervalle enregistrement des intensités</t>
  </si>
  <si>
    <t>Caractéristiques  électriques des récepteurs associés à chaque départ</t>
  </si>
  <si>
    <t>Bilan en Q0</t>
  </si>
  <si>
    <t xml:space="preserve">Q4 Départ Chauffage </t>
  </si>
  <si>
    <t xml:space="preserve">Q5 Départ Convoyeurs </t>
  </si>
  <si>
    <t xml:space="preserve">Q2 Départ  Administration </t>
  </si>
  <si>
    <t>Départ Chauffage en ampères</t>
  </si>
  <si>
    <t>Intensités totale</t>
  </si>
  <si>
    <t>Avant extension</t>
  </si>
  <si>
    <t>Après extension</t>
  </si>
  <si>
    <t>Puissance apparente de l'installation</t>
  </si>
  <si>
    <t>Intensité nominale totale</t>
  </si>
  <si>
    <t>Puissance active totale</t>
  </si>
  <si>
    <t>Puissance réactive totale</t>
  </si>
  <si>
    <t>L'évolution est satisfaisante</t>
  </si>
  <si>
    <t>Facteur de puissance de l'installation</t>
  </si>
  <si>
    <t>à la valeur  péconisée</t>
  </si>
  <si>
    <t>à la valeur avant extension</t>
  </si>
  <si>
    <t>à la valeur après extension</t>
  </si>
  <si>
    <t>Rappels</t>
  </si>
  <si>
    <t>Puissance souscrite</t>
  </si>
  <si>
    <t>Facteur de puissance préconisé</t>
  </si>
  <si>
    <t>96 KVA</t>
  </si>
  <si>
    <t>Bilan des grandeurs électriques atteintes avant compensation</t>
  </si>
  <si>
    <t>Bilan des grandeurs électriques atteintes après compensation</t>
  </si>
  <si>
    <t>à la valeur souscrite</t>
  </si>
  <si>
    <t>150A calibre de la protection générale</t>
  </si>
  <si>
    <t>Après extension et correction</t>
  </si>
  <si>
    <t>Analyse Je calcule le gain de puissance apparente en % après correction</t>
  </si>
  <si>
    <t>&lt;  =   &gt;</t>
  </si>
  <si>
    <t>non/oui</t>
  </si>
  <si>
    <t xml:space="preserve">Analyse après extension </t>
  </si>
  <si>
    <t xml:space="preserve"> &lt;  =   &gt;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</si>
</sst>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[$-409]h:mm\ AM/PM;@"/>
  </numFmts>
  <fonts count="9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sz val="14"/>
      <color rgb="FF0070C0"/>
      <name val="Arial"/>
      <family val="2"/>
    </font>
    <font>
      <b/>
      <sz val="26"/>
      <color rgb="FFFF0000"/>
      <name val="Arial"/>
      <family val="2"/>
    </font>
    <font>
      <b/>
      <sz val="26"/>
      <color rgb="FFFF0000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20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Bilan journalier des intensités au 07/01/2020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'Relevé des intensités'!$C$5</c:f>
              <c:strCache>
                <c:ptCount val="1"/>
                <c:pt idx="0">
                  <c:v>Départ Chauffage en ampères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'Relevé des intensités'!$B$6:$B$73</c:f>
              <c:numCache>
                <c:formatCode>[$-409]h:mm\ AM/PM;@</c:formatCode>
                <c:ptCount val="68"/>
                <c:pt idx="0">
                  <c:v>830.33333333333337</c:v>
                </c:pt>
                <c:pt idx="1">
                  <c:v>830.34027777777783</c:v>
                </c:pt>
                <c:pt idx="2">
                  <c:v>830.34722222222229</c:v>
                </c:pt>
                <c:pt idx="3">
                  <c:v>830.35416666666674</c:v>
                </c:pt>
                <c:pt idx="4">
                  <c:v>830.3611111111112</c:v>
                </c:pt>
                <c:pt idx="5">
                  <c:v>830.36805555555566</c:v>
                </c:pt>
                <c:pt idx="6">
                  <c:v>830.37500000000011</c:v>
                </c:pt>
                <c:pt idx="7">
                  <c:v>830.38194444444457</c:v>
                </c:pt>
                <c:pt idx="8">
                  <c:v>830.38888888888903</c:v>
                </c:pt>
                <c:pt idx="9">
                  <c:v>830.39583333333348</c:v>
                </c:pt>
                <c:pt idx="10">
                  <c:v>830.40277777777794</c:v>
                </c:pt>
                <c:pt idx="11">
                  <c:v>830.4097222222224</c:v>
                </c:pt>
                <c:pt idx="12">
                  <c:v>830.41666666666686</c:v>
                </c:pt>
                <c:pt idx="13">
                  <c:v>830.42361111111131</c:v>
                </c:pt>
                <c:pt idx="14">
                  <c:v>830.43055555555577</c:v>
                </c:pt>
                <c:pt idx="15">
                  <c:v>830.43750000000023</c:v>
                </c:pt>
                <c:pt idx="16">
                  <c:v>830.44444444444468</c:v>
                </c:pt>
                <c:pt idx="17">
                  <c:v>830.45138888888914</c:v>
                </c:pt>
                <c:pt idx="18">
                  <c:v>830.4583333333336</c:v>
                </c:pt>
                <c:pt idx="19">
                  <c:v>830.46527777777806</c:v>
                </c:pt>
                <c:pt idx="20">
                  <c:v>830.47222222222251</c:v>
                </c:pt>
                <c:pt idx="21">
                  <c:v>830.47916666666697</c:v>
                </c:pt>
                <c:pt idx="22">
                  <c:v>830.48611111111143</c:v>
                </c:pt>
                <c:pt idx="23">
                  <c:v>830.49305555555588</c:v>
                </c:pt>
                <c:pt idx="24">
                  <c:v>830.50000000000034</c:v>
                </c:pt>
                <c:pt idx="25">
                  <c:v>830.5069444444448</c:v>
                </c:pt>
                <c:pt idx="26">
                  <c:v>830.51388888888926</c:v>
                </c:pt>
                <c:pt idx="27">
                  <c:v>830.52083333333371</c:v>
                </c:pt>
                <c:pt idx="28">
                  <c:v>830.52777777777817</c:v>
                </c:pt>
                <c:pt idx="29">
                  <c:v>830.53472222222263</c:v>
                </c:pt>
                <c:pt idx="30">
                  <c:v>830.54166666666708</c:v>
                </c:pt>
                <c:pt idx="31">
                  <c:v>830.54861111111154</c:v>
                </c:pt>
                <c:pt idx="32">
                  <c:v>830.555555555556</c:v>
                </c:pt>
                <c:pt idx="33">
                  <c:v>830.56250000000045</c:v>
                </c:pt>
                <c:pt idx="34">
                  <c:v>830.56944444444491</c:v>
                </c:pt>
                <c:pt idx="35">
                  <c:v>830.57638888888937</c:v>
                </c:pt>
                <c:pt idx="36">
                  <c:v>830.58333333333383</c:v>
                </c:pt>
                <c:pt idx="37">
                  <c:v>830.59027777777828</c:v>
                </c:pt>
                <c:pt idx="38">
                  <c:v>830.59722222222274</c:v>
                </c:pt>
                <c:pt idx="39">
                  <c:v>830.6041666666672</c:v>
                </c:pt>
                <c:pt idx="40">
                  <c:v>830.61111111111165</c:v>
                </c:pt>
                <c:pt idx="41">
                  <c:v>830.61805555555611</c:v>
                </c:pt>
                <c:pt idx="42">
                  <c:v>830.62500000000057</c:v>
                </c:pt>
                <c:pt idx="43">
                  <c:v>830.63194444444503</c:v>
                </c:pt>
                <c:pt idx="44">
                  <c:v>830.63888888888948</c:v>
                </c:pt>
                <c:pt idx="45">
                  <c:v>830.64583333333394</c:v>
                </c:pt>
                <c:pt idx="46">
                  <c:v>830.6527777777784</c:v>
                </c:pt>
                <c:pt idx="47">
                  <c:v>830.65972222222285</c:v>
                </c:pt>
                <c:pt idx="48">
                  <c:v>830.66666666666731</c:v>
                </c:pt>
                <c:pt idx="49">
                  <c:v>830.67361111111177</c:v>
                </c:pt>
                <c:pt idx="50">
                  <c:v>830.68055555555623</c:v>
                </c:pt>
                <c:pt idx="51">
                  <c:v>830.68750000000068</c:v>
                </c:pt>
                <c:pt idx="52">
                  <c:v>830.69444444444514</c:v>
                </c:pt>
                <c:pt idx="53">
                  <c:v>830.7013888888896</c:v>
                </c:pt>
                <c:pt idx="54">
                  <c:v>830.70833333333405</c:v>
                </c:pt>
                <c:pt idx="55">
                  <c:v>830.71527777777851</c:v>
                </c:pt>
                <c:pt idx="56">
                  <c:v>830.72222222222297</c:v>
                </c:pt>
                <c:pt idx="57">
                  <c:v>830.72916666666742</c:v>
                </c:pt>
                <c:pt idx="58">
                  <c:v>830.73611111111188</c:v>
                </c:pt>
                <c:pt idx="59">
                  <c:v>830.74305555555634</c:v>
                </c:pt>
                <c:pt idx="60">
                  <c:v>830.7500000000008</c:v>
                </c:pt>
                <c:pt idx="61">
                  <c:v>830.75694444444525</c:v>
                </c:pt>
                <c:pt idx="62">
                  <c:v>830.76388888888971</c:v>
                </c:pt>
                <c:pt idx="63">
                  <c:v>830.77083333333417</c:v>
                </c:pt>
                <c:pt idx="64">
                  <c:v>830.77777777777862</c:v>
                </c:pt>
                <c:pt idx="65">
                  <c:v>830.78472222222308</c:v>
                </c:pt>
                <c:pt idx="66">
                  <c:v>830.79166666666754</c:v>
                </c:pt>
                <c:pt idx="67">
                  <c:v>830.798611111112</c:v>
                </c:pt>
              </c:numCache>
            </c:numRef>
          </c:cat>
          <c:val>
            <c:numRef>
              <c:f>'Relevé des intensités'!$C$6:$C$73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1-4AEC-BA99-8D9F93448260}"/>
            </c:ext>
          </c:extLst>
        </c:ser>
        <c:ser>
          <c:idx val="1"/>
          <c:order val="1"/>
          <c:tx>
            <c:strRef>
              <c:f>'Relevé des intensités'!$D$5</c:f>
              <c:strCache>
                <c:ptCount val="1"/>
                <c:pt idx="0">
                  <c:v>Départ Convoyeur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'Relevé des intensités'!$B$6:$B$73</c:f>
              <c:numCache>
                <c:formatCode>[$-409]h:mm\ AM/PM;@</c:formatCode>
                <c:ptCount val="68"/>
                <c:pt idx="0">
                  <c:v>830.33333333333337</c:v>
                </c:pt>
                <c:pt idx="1">
                  <c:v>830.34027777777783</c:v>
                </c:pt>
                <c:pt idx="2">
                  <c:v>830.34722222222229</c:v>
                </c:pt>
                <c:pt idx="3">
                  <c:v>830.35416666666674</c:v>
                </c:pt>
                <c:pt idx="4">
                  <c:v>830.3611111111112</c:v>
                </c:pt>
                <c:pt idx="5">
                  <c:v>830.36805555555566</c:v>
                </c:pt>
                <c:pt idx="6">
                  <c:v>830.37500000000011</c:v>
                </c:pt>
                <c:pt idx="7">
                  <c:v>830.38194444444457</c:v>
                </c:pt>
                <c:pt idx="8">
                  <c:v>830.38888888888903</c:v>
                </c:pt>
                <c:pt idx="9">
                  <c:v>830.39583333333348</c:v>
                </c:pt>
                <c:pt idx="10">
                  <c:v>830.40277777777794</c:v>
                </c:pt>
                <c:pt idx="11">
                  <c:v>830.4097222222224</c:v>
                </c:pt>
                <c:pt idx="12">
                  <c:v>830.41666666666686</c:v>
                </c:pt>
                <c:pt idx="13">
                  <c:v>830.42361111111131</c:v>
                </c:pt>
                <c:pt idx="14">
                  <c:v>830.43055555555577</c:v>
                </c:pt>
                <c:pt idx="15">
                  <c:v>830.43750000000023</c:v>
                </c:pt>
                <c:pt idx="16">
                  <c:v>830.44444444444468</c:v>
                </c:pt>
                <c:pt idx="17">
                  <c:v>830.45138888888914</c:v>
                </c:pt>
                <c:pt idx="18">
                  <c:v>830.4583333333336</c:v>
                </c:pt>
                <c:pt idx="19">
                  <c:v>830.46527777777806</c:v>
                </c:pt>
                <c:pt idx="20">
                  <c:v>830.47222222222251</c:v>
                </c:pt>
                <c:pt idx="21">
                  <c:v>830.47916666666697</c:v>
                </c:pt>
                <c:pt idx="22">
                  <c:v>830.48611111111143</c:v>
                </c:pt>
                <c:pt idx="23">
                  <c:v>830.49305555555588</c:v>
                </c:pt>
                <c:pt idx="24">
                  <c:v>830.50000000000034</c:v>
                </c:pt>
                <c:pt idx="25">
                  <c:v>830.5069444444448</c:v>
                </c:pt>
                <c:pt idx="26">
                  <c:v>830.51388888888926</c:v>
                </c:pt>
                <c:pt idx="27">
                  <c:v>830.52083333333371</c:v>
                </c:pt>
                <c:pt idx="28">
                  <c:v>830.52777777777817</c:v>
                </c:pt>
                <c:pt idx="29">
                  <c:v>830.53472222222263</c:v>
                </c:pt>
                <c:pt idx="30">
                  <c:v>830.54166666666708</c:v>
                </c:pt>
                <c:pt idx="31">
                  <c:v>830.54861111111154</c:v>
                </c:pt>
                <c:pt idx="32">
                  <c:v>830.555555555556</c:v>
                </c:pt>
                <c:pt idx="33">
                  <c:v>830.56250000000045</c:v>
                </c:pt>
                <c:pt idx="34">
                  <c:v>830.56944444444491</c:v>
                </c:pt>
                <c:pt idx="35">
                  <c:v>830.57638888888937</c:v>
                </c:pt>
                <c:pt idx="36">
                  <c:v>830.58333333333383</c:v>
                </c:pt>
                <c:pt idx="37">
                  <c:v>830.59027777777828</c:v>
                </c:pt>
                <c:pt idx="38">
                  <c:v>830.59722222222274</c:v>
                </c:pt>
                <c:pt idx="39">
                  <c:v>830.6041666666672</c:v>
                </c:pt>
                <c:pt idx="40">
                  <c:v>830.61111111111165</c:v>
                </c:pt>
                <c:pt idx="41">
                  <c:v>830.61805555555611</c:v>
                </c:pt>
                <c:pt idx="42">
                  <c:v>830.62500000000057</c:v>
                </c:pt>
                <c:pt idx="43">
                  <c:v>830.63194444444503</c:v>
                </c:pt>
                <c:pt idx="44">
                  <c:v>830.63888888888948</c:v>
                </c:pt>
                <c:pt idx="45">
                  <c:v>830.64583333333394</c:v>
                </c:pt>
                <c:pt idx="46">
                  <c:v>830.6527777777784</c:v>
                </c:pt>
                <c:pt idx="47">
                  <c:v>830.65972222222285</c:v>
                </c:pt>
                <c:pt idx="48">
                  <c:v>830.66666666666731</c:v>
                </c:pt>
                <c:pt idx="49">
                  <c:v>830.67361111111177</c:v>
                </c:pt>
                <c:pt idx="50">
                  <c:v>830.68055555555623</c:v>
                </c:pt>
                <c:pt idx="51">
                  <c:v>830.68750000000068</c:v>
                </c:pt>
                <c:pt idx="52">
                  <c:v>830.69444444444514</c:v>
                </c:pt>
                <c:pt idx="53">
                  <c:v>830.7013888888896</c:v>
                </c:pt>
                <c:pt idx="54">
                  <c:v>830.70833333333405</c:v>
                </c:pt>
                <c:pt idx="55">
                  <c:v>830.71527777777851</c:v>
                </c:pt>
                <c:pt idx="56">
                  <c:v>830.72222222222297</c:v>
                </c:pt>
                <c:pt idx="57">
                  <c:v>830.72916666666742</c:v>
                </c:pt>
                <c:pt idx="58">
                  <c:v>830.73611111111188</c:v>
                </c:pt>
                <c:pt idx="59">
                  <c:v>830.74305555555634</c:v>
                </c:pt>
                <c:pt idx="60">
                  <c:v>830.7500000000008</c:v>
                </c:pt>
                <c:pt idx="61">
                  <c:v>830.75694444444525</c:v>
                </c:pt>
                <c:pt idx="62">
                  <c:v>830.76388888888971</c:v>
                </c:pt>
                <c:pt idx="63">
                  <c:v>830.77083333333417</c:v>
                </c:pt>
                <c:pt idx="64">
                  <c:v>830.77777777777862</c:v>
                </c:pt>
                <c:pt idx="65">
                  <c:v>830.78472222222308</c:v>
                </c:pt>
                <c:pt idx="66">
                  <c:v>830.79166666666754</c:v>
                </c:pt>
                <c:pt idx="67">
                  <c:v>830.798611111112</c:v>
                </c:pt>
              </c:numCache>
            </c:numRef>
          </c:cat>
          <c:val>
            <c:numRef>
              <c:f>'Relevé des intensités'!$D$6:$D$73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01-4AEC-BA99-8D9F93448260}"/>
            </c:ext>
          </c:extLst>
        </c:ser>
        <c:ser>
          <c:idx val="2"/>
          <c:order val="2"/>
          <c:tx>
            <c:strRef>
              <c:f>'Relevé des intensités'!$E$5</c:f>
              <c:strCache>
                <c:ptCount val="1"/>
                <c:pt idx="0">
                  <c:v>Départ Administration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'Relevé des intensités'!$E$6:$E$73</c:f>
              <c:numCache>
                <c:formatCode>General</c:formatCode>
                <c:ptCount val="68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17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16</c:v>
                </c:pt>
                <c:pt idx="14">
                  <c:v>15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  <c:pt idx="24">
                  <c:v>17</c:v>
                </c:pt>
                <c:pt idx="25">
                  <c:v>13</c:v>
                </c:pt>
                <c:pt idx="26">
                  <c:v>11</c:v>
                </c:pt>
                <c:pt idx="27">
                  <c:v>10</c:v>
                </c:pt>
                <c:pt idx="28">
                  <c:v>9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10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13</c:v>
                </c:pt>
                <c:pt idx="40">
                  <c:v>15</c:v>
                </c:pt>
                <c:pt idx="41">
                  <c:v>17</c:v>
                </c:pt>
                <c:pt idx="42">
                  <c:v>13</c:v>
                </c:pt>
                <c:pt idx="43">
                  <c:v>15</c:v>
                </c:pt>
                <c:pt idx="44">
                  <c:v>17</c:v>
                </c:pt>
                <c:pt idx="45">
                  <c:v>13</c:v>
                </c:pt>
                <c:pt idx="46">
                  <c:v>15</c:v>
                </c:pt>
                <c:pt idx="47">
                  <c:v>17</c:v>
                </c:pt>
                <c:pt idx="48">
                  <c:v>13</c:v>
                </c:pt>
                <c:pt idx="49">
                  <c:v>15</c:v>
                </c:pt>
                <c:pt idx="50">
                  <c:v>17</c:v>
                </c:pt>
                <c:pt idx="51">
                  <c:v>13</c:v>
                </c:pt>
                <c:pt idx="52">
                  <c:v>15</c:v>
                </c:pt>
                <c:pt idx="53">
                  <c:v>17</c:v>
                </c:pt>
                <c:pt idx="54">
                  <c:v>13</c:v>
                </c:pt>
                <c:pt idx="55">
                  <c:v>15</c:v>
                </c:pt>
                <c:pt idx="56">
                  <c:v>17</c:v>
                </c:pt>
                <c:pt idx="57">
                  <c:v>19</c:v>
                </c:pt>
                <c:pt idx="58">
                  <c:v>20</c:v>
                </c:pt>
                <c:pt idx="59">
                  <c:v>13</c:v>
                </c:pt>
                <c:pt idx="60">
                  <c:v>10</c:v>
                </c:pt>
                <c:pt idx="61">
                  <c:v>9</c:v>
                </c:pt>
                <c:pt idx="62">
                  <c:v>6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77-450A-9096-BD705C50C2AD}"/>
            </c:ext>
          </c:extLst>
        </c:ser>
        <c:dLbls/>
        <c:axId val="158872704"/>
        <c:axId val="158874240"/>
      </c:barChart>
      <c:catAx>
        <c:axId val="158872704"/>
        <c:scaling>
          <c:orientation val="minMax"/>
        </c:scaling>
        <c:axPos val="b"/>
        <c:numFmt formatCode="[$-409]h:mm\ AM/PM;@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874240"/>
        <c:crosses val="autoZero"/>
        <c:auto val="1"/>
        <c:lblAlgn val="ctr"/>
        <c:lblOffset val="100"/>
      </c:catAx>
      <c:valAx>
        <c:axId val="1588742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87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54427</xdr:colOff>
      <xdr:row>4</xdr:row>
      <xdr:rowOff>0</xdr:rowOff>
    </xdr:from>
    <xdr:to>
      <xdr:col>25</xdr:col>
      <xdr:colOff>173182</xdr:colOff>
      <xdr:row>30</xdr:row>
      <xdr:rowOff>138546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505412F-47B3-42E2-B239-50BBD34D5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5"/>
  <sheetViews>
    <sheetView topLeftCell="A7" zoomScale="68" zoomScaleNormal="68" workbookViewId="0">
      <selection activeCell="F5" sqref="F5"/>
    </sheetView>
  </sheetViews>
  <sheetFormatPr baseColWidth="10" defaultRowHeight="18"/>
  <cols>
    <col min="1" max="1" width="20.5703125" style="7" customWidth="1"/>
    <col min="2" max="2" width="13" style="9" bestFit="1" customWidth="1"/>
    <col min="3" max="4" width="15.7109375" style="6" customWidth="1"/>
    <col min="5" max="6" width="20.140625" style="6" customWidth="1"/>
    <col min="7" max="7" width="19.42578125" style="6" customWidth="1"/>
    <col min="8" max="16384" width="11.42578125" style="7"/>
  </cols>
  <sheetData>
    <row r="2" spans="1:15" ht="33.75">
      <c r="B2" s="32" t="s">
        <v>16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54">
      <c r="A3" s="4" t="s">
        <v>17</v>
      </c>
      <c r="B3" s="5">
        <v>6.9444444444444441E-3</v>
      </c>
      <c r="H3" s="8"/>
    </row>
    <row r="4" spans="1:15">
      <c r="H4" s="8"/>
    </row>
    <row r="5" spans="1:15" ht="72">
      <c r="C5" s="26" t="s">
        <v>23</v>
      </c>
      <c r="D5" s="27" t="s">
        <v>14</v>
      </c>
      <c r="E5" s="28" t="s">
        <v>15</v>
      </c>
      <c r="F5" s="6" t="s">
        <v>24</v>
      </c>
      <c r="H5" s="8"/>
    </row>
    <row r="6" spans="1:15">
      <c r="B6" s="10">
        <v>830.33333333333337</v>
      </c>
      <c r="C6" s="11">
        <f>'Caractéristiques électriques'!F4</f>
        <v>0</v>
      </c>
      <c r="D6" s="11">
        <f>'Caractéristiques électriques'!H5</f>
        <v>0</v>
      </c>
      <c r="E6" s="12">
        <v>6</v>
      </c>
      <c r="F6" s="19">
        <f>SUM(C6:E6)+'Caractéristiques électriques'!F7</f>
        <v>6</v>
      </c>
      <c r="G6" s="6">
        <f>IF(F6&gt;'Caractéristiques électriques'!G10,1,0)</f>
        <v>1</v>
      </c>
    </row>
    <row r="7" spans="1:15">
      <c r="B7" s="10">
        <f>B6+B3</f>
        <v>830.34027777777783</v>
      </c>
      <c r="C7" s="11">
        <f>C6</f>
        <v>0</v>
      </c>
      <c r="D7" s="11">
        <f>D6</f>
        <v>0</v>
      </c>
      <c r="E7" s="12">
        <v>8</v>
      </c>
      <c r="F7" s="19">
        <f>SUM(C7:E7)+'Caractéristiques électriques'!F7</f>
        <v>8</v>
      </c>
      <c r="G7" s="6">
        <f>IF(F7&gt;'Caractéristiques électriques'!G10,1,0)</f>
        <v>1</v>
      </c>
    </row>
    <row r="8" spans="1:15">
      <c r="B8" s="10">
        <f>B7+B3</f>
        <v>830.34722222222229</v>
      </c>
      <c r="C8" s="11">
        <f>C7</f>
        <v>0</v>
      </c>
      <c r="D8" s="11">
        <f t="shared" ref="D8:D11" si="0">D7</f>
        <v>0</v>
      </c>
      <c r="E8" s="12">
        <v>10</v>
      </c>
      <c r="F8" s="19">
        <f>SUM(C8:E8)+'Caractéristiques électriques'!F7</f>
        <v>10</v>
      </c>
      <c r="G8" s="6">
        <f>IF(F8&gt;'Caractéristiques électriques'!G10,1,0)</f>
        <v>1</v>
      </c>
    </row>
    <row r="9" spans="1:15">
      <c r="B9" s="10">
        <f>B8+B3</f>
        <v>830.35416666666674</v>
      </c>
      <c r="C9" s="11">
        <f t="shared" ref="C9:C11" si="1">C8</f>
        <v>0</v>
      </c>
      <c r="D9" s="11">
        <f t="shared" si="0"/>
        <v>0</v>
      </c>
      <c r="E9" s="12">
        <v>12</v>
      </c>
      <c r="F9" s="19">
        <f>SUM(C9:E9)+'Caractéristiques électriques'!F7</f>
        <v>12</v>
      </c>
      <c r="G9" s="6">
        <f>IF(F9&gt;'Caractéristiques électriques'!G10,1,0)</f>
        <v>1</v>
      </c>
    </row>
    <row r="10" spans="1:15">
      <c r="B10" s="10">
        <f>B9+B3</f>
        <v>830.3611111111112</v>
      </c>
      <c r="C10" s="11">
        <f t="shared" si="1"/>
        <v>0</v>
      </c>
      <c r="D10" s="11">
        <f t="shared" si="0"/>
        <v>0</v>
      </c>
      <c r="E10" s="12">
        <v>17</v>
      </c>
      <c r="F10" s="19">
        <f>SUM(C10:E10)+'Caractéristiques électriques'!F7</f>
        <v>17</v>
      </c>
      <c r="G10" s="6">
        <f>IF(F10&gt;'Caractéristiques électriques'!G10,1,0)</f>
        <v>1</v>
      </c>
    </row>
    <row r="11" spans="1:15">
      <c r="B11" s="10">
        <f>B10+B3</f>
        <v>830.36805555555566</v>
      </c>
      <c r="C11" s="11">
        <f t="shared" si="1"/>
        <v>0</v>
      </c>
      <c r="D11" s="11">
        <f t="shared" si="0"/>
        <v>0</v>
      </c>
      <c r="E11" s="12">
        <v>17</v>
      </c>
      <c r="F11" s="19">
        <f>SUM(C11:E11)+'Caractéristiques électriques'!F7</f>
        <v>17</v>
      </c>
      <c r="G11" s="6">
        <f>IF(F11&gt;'Caractéristiques électriques'!G10,1,0)</f>
        <v>1</v>
      </c>
    </row>
    <row r="12" spans="1:15">
      <c r="B12" s="10">
        <f>B11+B3</f>
        <v>830.37500000000011</v>
      </c>
      <c r="C12" s="11">
        <f>C11/2</f>
        <v>0</v>
      </c>
      <c r="D12" s="11">
        <f>'Caractéristiques électriques'!G5</f>
        <v>0</v>
      </c>
      <c r="E12" s="12">
        <v>15</v>
      </c>
      <c r="F12" s="19">
        <f>SUM(C12:E12)+'Caractéristiques électriques'!F7</f>
        <v>15</v>
      </c>
      <c r="G12" s="6">
        <f>IF(F12&gt;'Caractéristiques électriques'!G10,1,0)</f>
        <v>1</v>
      </c>
    </row>
    <row r="13" spans="1:15">
      <c r="B13" s="10">
        <f>B12+B3</f>
        <v>830.38194444444457</v>
      </c>
      <c r="C13" s="11">
        <f>C12</f>
        <v>0</v>
      </c>
      <c r="D13" s="11">
        <f>'Caractéristiques électriques'!F5</f>
        <v>0</v>
      </c>
      <c r="E13" s="12">
        <v>16</v>
      </c>
      <c r="F13" s="19">
        <f>SUM(C13:E13)+'Caractéristiques électriques'!F7</f>
        <v>16</v>
      </c>
      <c r="G13" s="6">
        <f>IF(F13&gt;'Caractéristiques électriques'!G10,1,0)</f>
        <v>1</v>
      </c>
    </row>
    <row r="14" spans="1:15">
      <c r="B14" s="10">
        <f>B13+B3</f>
        <v>830.38888888888903</v>
      </c>
      <c r="C14" s="11">
        <f>C11</f>
        <v>0</v>
      </c>
      <c r="D14" s="11">
        <f>'Caractéristiques électriques'!H5</f>
        <v>0</v>
      </c>
      <c r="E14" s="12">
        <v>17</v>
      </c>
      <c r="F14" s="19">
        <f>SUM(C14:E14)+'Caractéristiques électriques'!F7</f>
        <v>17</v>
      </c>
      <c r="G14" s="6">
        <f>IF(F14&gt;'Caractéristiques électriques'!G10,1,0)</f>
        <v>1</v>
      </c>
    </row>
    <row r="15" spans="1:15">
      <c r="B15" s="10">
        <f>B14+B3</f>
        <v>830.39583333333348</v>
      </c>
      <c r="C15" s="11">
        <f>C14</f>
        <v>0</v>
      </c>
      <c r="D15" s="11">
        <f>'Caractéristiques électriques'!H5</f>
        <v>0</v>
      </c>
      <c r="E15" s="12">
        <v>15</v>
      </c>
      <c r="F15" s="19">
        <f>SUM(C15:E15)+'Caractéristiques électriques'!F7</f>
        <v>15</v>
      </c>
      <c r="G15" s="6">
        <f>IF(F15&gt;'Caractéristiques électriques'!G10,1,0)</f>
        <v>1</v>
      </c>
    </row>
    <row r="16" spans="1:15">
      <c r="B16" s="10">
        <f>B15+B3</f>
        <v>830.40277777777794</v>
      </c>
      <c r="C16" s="11">
        <f t="shared" ref="C16:C17" si="2">C15</f>
        <v>0</v>
      </c>
      <c r="D16" s="11">
        <f>'Caractéristiques électriques'!H5</f>
        <v>0</v>
      </c>
      <c r="E16" s="12">
        <v>14</v>
      </c>
      <c r="F16" s="19">
        <f>SUM(C16:E16)+'Caractéristiques électriques'!F7</f>
        <v>14</v>
      </c>
      <c r="G16" s="6">
        <f>IF(F16&gt;'Caractéristiques électriques'!G10,1,0)</f>
        <v>1</v>
      </c>
    </row>
    <row r="17" spans="2:7">
      <c r="B17" s="10">
        <f>B16+B3</f>
        <v>830.4097222222224</v>
      </c>
      <c r="C17" s="11">
        <f t="shared" si="2"/>
        <v>0</v>
      </c>
      <c r="D17" s="11">
        <f>'Caractéristiques électriques'!H5</f>
        <v>0</v>
      </c>
      <c r="E17" s="12">
        <v>13</v>
      </c>
      <c r="F17" s="19">
        <f>SUM(C17:E17)+'Caractéristiques électriques'!F7</f>
        <v>13</v>
      </c>
      <c r="G17" s="6">
        <f>IF(F17&gt;'Caractéristiques électriques'!G10,1,0)</f>
        <v>1</v>
      </c>
    </row>
    <row r="18" spans="2:7">
      <c r="B18" s="10">
        <f>B17+B3</f>
        <v>830.41666666666686</v>
      </c>
      <c r="C18" s="11">
        <f>C17/2</f>
        <v>0</v>
      </c>
      <c r="D18" s="11">
        <f t="shared" ref="D18:D61" si="3">D12</f>
        <v>0</v>
      </c>
      <c r="E18" s="12">
        <v>17</v>
      </c>
      <c r="F18" s="19">
        <f>SUM(C18:E18)+'Caractéristiques électriques'!F7</f>
        <v>17</v>
      </c>
      <c r="G18" s="6">
        <f>IF(F18&gt;'Caractéristiques électriques'!G10,1,0)</f>
        <v>1</v>
      </c>
    </row>
    <row r="19" spans="2:7">
      <c r="B19" s="10">
        <f>B18+B3</f>
        <v>830.42361111111131</v>
      </c>
      <c r="C19" s="11">
        <f>C18</f>
        <v>0</v>
      </c>
      <c r="D19" s="11">
        <f t="shared" si="3"/>
        <v>0</v>
      </c>
      <c r="E19" s="12">
        <v>16</v>
      </c>
      <c r="F19" s="19">
        <f>SUM(C19:E19)+'Caractéristiques électriques'!F7</f>
        <v>16</v>
      </c>
      <c r="G19" s="6">
        <f>IF(F19&gt;'Caractéristiques électriques'!G10,1,0)</f>
        <v>1</v>
      </c>
    </row>
    <row r="20" spans="2:7">
      <c r="B20" s="10">
        <f>B19+B3</f>
        <v>830.43055555555577</v>
      </c>
      <c r="C20" s="11">
        <f>C17</f>
        <v>0</v>
      </c>
      <c r="D20" s="11">
        <f t="shared" si="3"/>
        <v>0</v>
      </c>
      <c r="E20" s="12">
        <v>15</v>
      </c>
      <c r="F20" s="19">
        <f>SUM(C20:E20)+'Caractéristiques électriques'!F7</f>
        <v>15</v>
      </c>
      <c r="G20" s="6">
        <f>IF(F20&gt;'Caractéristiques électriques'!G10,1,0)</f>
        <v>1</v>
      </c>
    </row>
    <row r="21" spans="2:7">
      <c r="B21" s="10">
        <f>B20+B3</f>
        <v>830.43750000000023</v>
      </c>
      <c r="C21" s="11">
        <f>C20</f>
        <v>0</v>
      </c>
      <c r="D21" s="11">
        <f t="shared" si="3"/>
        <v>0</v>
      </c>
      <c r="E21" s="12">
        <v>17</v>
      </c>
      <c r="F21" s="19">
        <f>SUM(C21:E21)+'Caractéristiques électriques'!F7</f>
        <v>17</v>
      </c>
      <c r="G21" s="6">
        <f>IF(F21&gt;'Caractéristiques électriques'!G10,1,0)</f>
        <v>1</v>
      </c>
    </row>
    <row r="22" spans="2:7">
      <c r="B22" s="10">
        <f>B21+B3</f>
        <v>830.44444444444468</v>
      </c>
      <c r="C22" s="11">
        <f t="shared" ref="C22:C23" si="4">C21</f>
        <v>0</v>
      </c>
      <c r="D22" s="11">
        <f t="shared" si="3"/>
        <v>0</v>
      </c>
      <c r="E22" s="12">
        <v>16</v>
      </c>
      <c r="F22" s="19">
        <f>SUM(C22:E22)+'Caractéristiques électriques'!F7</f>
        <v>16</v>
      </c>
      <c r="G22" s="6">
        <f>IF(F22&gt;'Caractéristiques électriques'!G29,1,0)</f>
        <v>1</v>
      </c>
    </row>
    <row r="23" spans="2:7">
      <c r="B23" s="10">
        <f>B22+B3</f>
        <v>830.45138888888914</v>
      </c>
      <c r="C23" s="11">
        <f t="shared" si="4"/>
        <v>0</v>
      </c>
      <c r="D23" s="11">
        <f t="shared" si="3"/>
        <v>0</v>
      </c>
      <c r="E23" s="12">
        <v>15</v>
      </c>
      <c r="F23" s="19">
        <f>SUM(C23:E23)+'Caractéristiques électriques'!F7</f>
        <v>15</v>
      </c>
      <c r="G23" s="6">
        <f>IF(F23&gt;'Caractéristiques électriques'!G10,1,0)</f>
        <v>1</v>
      </c>
    </row>
    <row r="24" spans="2:7">
      <c r="B24" s="10">
        <f>B23+B3</f>
        <v>830.4583333333336</v>
      </c>
      <c r="C24" s="11">
        <f>C23/2</f>
        <v>0</v>
      </c>
      <c r="D24" s="11">
        <f t="shared" si="3"/>
        <v>0</v>
      </c>
      <c r="E24" s="12">
        <v>17</v>
      </c>
      <c r="F24" s="19">
        <f>SUM(C24:E24)+'Caractéristiques électriques'!F7</f>
        <v>17</v>
      </c>
      <c r="G24" s="6">
        <f>IF(F24&gt;'Caractéristiques électriques'!G10,1,0)</f>
        <v>1</v>
      </c>
    </row>
    <row r="25" spans="2:7">
      <c r="B25" s="10">
        <f>B24+B3</f>
        <v>830.46527777777806</v>
      </c>
      <c r="C25" s="11">
        <f>C24</f>
        <v>0</v>
      </c>
      <c r="D25" s="11">
        <f t="shared" si="3"/>
        <v>0</v>
      </c>
      <c r="E25" s="12">
        <v>16</v>
      </c>
      <c r="F25" s="19">
        <f>SUM(C25:E25)+'Caractéristiques électriques'!F7</f>
        <v>16</v>
      </c>
      <c r="G25" s="6">
        <f>IF(F25&gt;'Caractéristiques électriques'!G10,1,0)</f>
        <v>1</v>
      </c>
    </row>
    <row r="26" spans="2:7">
      <c r="B26" s="10">
        <f>B25+B3</f>
        <v>830.47222222222251</v>
      </c>
      <c r="C26" s="11">
        <f>C23</f>
        <v>0</v>
      </c>
      <c r="D26" s="11">
        <f t="shared" si="3"/>
        <v>0</v>
      </c>
      <c r="E26" s="12">
        <v>15</v>
      </c>
      <c r="F26" s="19">
        <f>SUM(C26:E26)+'Caractéristiques électriques'!F7</f>
        <v>15</v>
      </c>
      <c r="G26" s="6">
        <f>IF(F26&gt;'Caractéristiques électriques'!G10,1,0)</f>
        <v>1</v>
      </c>
    </row>
    <row r="27" spans="2:7">
      <c r="B27" s="10">
        <f>B26+B3</f>
        <v>830.47916666666697</v>
      </c>
      <c r="C27" s="11">
        <f>C26</f>
        <v>0</v>
      </c>
      <c r="D27" s="11">
        <f t="shared" si="3"/>
        <v>0</v>
      </c>
      <c r="E27" s="12">
        <v>17</v>
      </c>
      <c r="F27" s="19">
        <f>SUM(C27:E27)+'Caractéristiques électriques'!F7</f>
        <v>17</v>
      </c>
      <c r="G27" s="6">
        <f>IF(F27&gt;'Caractéristiques électriques'!G10,1,0)</f>
        <v>1</v>
      </c>
    </row>
    <row r="28" spans="2:7">
      <c r="B28" s="10">
        <f>B27+B3</f>
        <v>830.48611111111143</v>
      </c>
      <c r="C28" s="11">
        <f t="shared" ref="C28:C29" si="5">C27</f>
        <v>0</v>
      </c>
      <c r="D28" s="11">
        <f t="shared" si="3"/>
        <v>0</v>
      </c>
      <c r="E28" s="12">
        <v>16</v>
      </c>
      <c r="F28" s="19">
        <f>SUM(C28:E28)+'Caractéristiques électriques'!F7</f>
        <v>16</v>
      </c>
      <c r="G28" s="6">
        <f>IF(F28&gt;'Caractéristiques électriques'!G10,1,0)</f>
        <v>1</v>
      </c>
    </row>
    <row r="29" spans="2:7">
      <c r="B29" s="10">
        <f>B28+B3</f>
        <v>830.49305555555588</v>
      </c>
      <c r="C29" s="11">
        <f t="shared" si="5"/>
        <v>0</v>
      </c>
      <c r="D29" s="11">
        <f t="shared" si="3"/>
        <v>0</v>
      </c>
      <c r="E29" s="12">
        <v>15</v>
      </c>
      <c r="F29" s="19">
        <f>SUM(C29:E29)+'Caractéristiques électriques'!F7</f>
        <v>15</v>
      </c>
      <c r="G29" s="6">
        <f>IF(F29&gt;'Caractéristiques électriques'!G10,1,0)</f>
        <v>1</v>
      </c>
    </row>
    <row r="30" spans="2:7">
      <c r="B30" s="10">
        <f>B29+B3</f>
        <v>830.50000000000034</v>
      </c>
      <c r="C30" s="11">
        <f>C29/2</f>
        <v>0</v>
      </c>
      <c r="D30" s="11">
        <f t="shared" si="3"/>
        <v>0</v>
      </c>
      <c r="E30" s="12">
        <v>17</v>
      </c>
      <c r="F30" s="19">
        <f>SUM(C30:E30)+'Caractéristiques électriques'!F7</f>
        <v>17</v>
      </c>
      <c r="G30" s="6">
        <f>IF(F30&gt;'Caractéristiques électriques'!G10,1,0)</f>
        <v>1</v>
      </c>
    </row>
    <row r="31" spans="2:7">
      <c r="B31" s="10">
        <f>B30+B3</f>
        <v>830.5069444444448</v>
      </c>
      <c r="C31" s="11">
        <f>C30</f>
        <v>0</v>
      </c>
      <c r="D31" s="11">
        <f t="shared" si="3"/>
        <v>0</v>
      </c>
      <c r="E31" s="12">
        <v>13</v>
      </c>
      <c r="F31" s="19">
        <f>SUM(C31:E31)+'Caractéristiques électriques'!F7</f>
        <v>13</v>
      </c>
      <c r="G31" s="6">
        <f>IF(F31&gt;'Caractéristiques électriques'!G10,1,0)</f>
        <v>1</v>
      </c>
    </row>
    <row r="32" spans="2:7">
      <c r="B32" s="10">
        <f>B31+B3</f>
        <v>830.51388888888926</v>
      </c>
      <c r="C32" s="11">
        <f>C29</f>
        <v>0</v>
      </c>
      <c r="D32" s="11">
        <f t="shared" si="3"/>
        <v>0</v>
      </c>
      <c r="E32" s="12">
        <v>11</v>
      </c>
      <c r="F32" s="19">
        <f>SUM(C32:E32)+'Caractéristiques électriques'!F7</f>
        <v>11</v>
      </c>
      <c r="G32" s="6">
        <f>IF(F32&gt;'Caractéristiques électriques'!G10,1,0)</f>
        <v>1</v>
      </c>
    </row>
    <row r="33" spans="2:10">
      <c r="B33" s="10">
        <f>B32+B3</f>
        <v>830.52083333333371</v>
      </c>
      <c r="C33" s="11">
        <f>C32</f>
        <v>0</v>
      </c>
      <c r="D33" s="11">
        <f t="shared" si="3"/>
        <v>0</v>
      </c>
      <c r="E33" s="12">
        <v>10</v>
      </c>
      <c r="F33" s="19">
        <f>SUM(C33:E33)+'Caractéristiques électriques'!F7</f>
        <v>10</v>
      </c>
      <c r="G33" s="6">
        <f>IF(F33&gt;'Caractéristiques électriques'!G10,1,0)</f>
        <v>1</v>
      </c>
    </row>
    <row r="34" spans="2:10">
      <c r="B34" s="10">
        <f>B33+B3</f>
        <v>830.52777777777817</v>
      </c>
      <c r="C34" s="11">
        <f t="shared" ref="C34:C35" si="6">C33</f>
        <v>0</v>
      </c>
      <c r="D34" s="11">
        <f t="shared" si="3"/>
        <v>0</v>
      </c>
      <c r="E34" s="12">
        <v>9</v>
      </c>
      <c r="F34" s="19">
        <f>SUM(C34:E34)+'Caractéristiques électriques'!F7</f>
        <v>9</v>
      </c>
      <c r="G34" s="6">
        <f>IF(F34&gt;'Caractéristiques électriques'!G10,1,0)</f>
        <v>1</v>
      </c>
    </row>
    <row r="35" spans="2:10">
      <c r="B35" s="10">
        <f>B34+B3</f>
        <v>830.53472222222263</v>
      </c>
      <c r="C35" s="11">
        <f t="shared" si="6"/>
        <v>0</v>
      </c>
      <c r="D35" s="11">
        <f t="shared" si="3"/>
        <v>0</v>
      </c>
      <c r="E35" s="12">
        <v>6</v>
      </c>
      <c r="F35" s="19">
        <f>SUM(C35:E35)+'Caractéristiques électriques'!F7</f>
        <v>6</v>
      </c>
      <c r="G35" s="6">
        <f>IF(F35&gt;'Caractéristiques électriques'!G10,1,0)</f>
        <v>1</v>
      </c>
    </row>
    <row r="36" spans="2:10">
      <c r="B36" s="10">
        <f>B35+B3</f>
        <v>830.54166666666708</v>
      </c>
      <c r="C36" s="11">
        <f>C35/2</f>
        <v>0</v>
      </c>
      <c r="D36" s="11">
        <f t="shared" si="3"/>
        <v>0</v>
      </c>
      <c r="E36" s="12">
        <v>6</v>
      </c>
      <c r="F36" s="19">
        <f>SUM(C36:E36)+'Caractéristiques électriques'!F7</f>
        <v>6</v>
      </c>
      <c r="G36" s="6">
        <f>IF(F36&gt;'Caractéristiques électriques'!G10,1,0)</f>
        <v>1</v>
      </c>
    </row>
    <row r="37" spans="2:10">
      <c r="B37" s="10">
        <f>B36+B3</f>
        <v>830.54861111111154</v>
      </c>
      <c r="C37" s="11">
        <f>C36</f>
        <v>0</v>
      </c>
      <c r="D37" s="11">
        <f t="shared" si="3"/>
        <v>0</v>
      </c>
      <c r="E37" s="12">
        <v>6</v>
      </c>
      <c r="F37" s="19">
        <f>SUM(C37:E37)+'Caractéristiques électriques'!F7</f>
        <v>6</v>
      </c>
      <c r="G37" s="6">
        <f>IF(F37&gt;'Caractéristiques électriques'!G10,1,0)</f>
        <v>1</v>
      </c>
    </row>
    <row r="38" spans="2:10">
      <c r="B38" s="10">
        <f>B37+B3</f>
        <v>830.555555555556</v>
      </c>
      <c r="C38" s="11">
        <f>C35</f>
        <v>0</v>
      </c>
      <c r="D38" s="11">
        <f t="shared" si="3"/>
        <v>0</v>
      </c>
      <c r="E38" s="12">
        <v>8</v>
      </c>
      <c r="F38" s="19">
        <f>SUM(C38:E38)+'Caractéristiques électriques'!F7</f>
        <v>8</v>
      </c>
      <c r="G38" s="6">
        <f>IF(F38&gt;'Caractéristiques électriques'!G10,1,0)</f>
        <v>1</v>
      </c>
    </row>
    <row r="39" spans="2:10">
      <c r="B39" s="10">
        <f>B38+B3</f>
        <v>830.56250000000045</v>
      </c>
      <c r="C39" s="11">
        <f>C38</f>
        <v>0</v>
      </c>
      <c r="D39" s="11">
        <f t="shared" si="3"/>
        <v>0</v>
      </c>
      <c r="E39" s="12">
        <v>9</v>
      </c>
      <c r="F39" s="19">
        <f>SUM(C39:E39)+'Caractéristiques électriques'!F7</f>
        <v>9</v>
      </c>
      <c r="G39" s="6">
        <f>IF(F39&gt;'Caractéristiques électriques'!G10,1,0)</f>
        <v>1</v>
      </c>
    </row>
    <row r="40" spans="2:10">
      <c r="B40" s="10">
        <f>B39+B3</f>
        <v>830.56944444444491</v>
      </c>
      <c r="C40" s="11">
        <f t="shared" ref="C40:C41" si="7">C39</f>
        <v>0</v>
      </c>
      <c r="D40" s="11">
        <f t="shared" si="3"/>
        <v>0</v>
      </c>
      <c r="E40" s="12">
        <v>10</v>
      </c>
      <c r="F40" s="19">
        <f>SUM(C40:E40)+'Caractéristiques électriques'!F7</f>
        <v>10</v>
      </c>
      <c r="G40" s="6">
        <f>IF(F40&gt;'Caractéristiques électriques'!G10,1,0)</f>
        <v>1</v>
      </c>
      <c r="J40" s="6"/>
    </row>
    <row r="41" spans="2:10">
      <c r="B41" s="10">
        <f>B40+B3</f>
        <v>830.57638888888937</v>
      </c>
      <c r="C41" s="11">
        <f t="shared" si="7"/>
        <v>0</v>
      </c>
      <c r="D41" s="11">
        <f t="shared" si="3"/>
        <v>0</v>
      </c>
      <c r="E41" s="12">
        <v>10</v>
      </c>
      <c r="F41" s="19">
        <f>SUM(C41:E41)+'Caractéristiques électriques'!F7</f>
        <v>10</v>
      </c>
      <c r="G41" s="6">
        <f>IF(F41&gt;'Caractéristiques électriques'!G10,1,0)</f>
        <v>1</v>
      </c>
      <c r="J41" s="6"/>
    </row>
    <row r="42" spans="2:10">
      <c r="B42" s="10">
        <f>B41+B3</f>
        <v>830.58333333333383</v>
      </c>
      <c r="C42" s="11">
        <f>C41/2</f>
        <v>0</v>
      </c>
      <c r="D42" s="11">
        <f t="shared" si="3"/>
        <v>0</v>
      </c>
      <c r="E42" s="12">
        <v>15</v>
      </c>
      <c r="F42" s="19">
        <f>SUM(C42:E42)+'Caractéristiques électriques'!F7</f>
        <v>15</v>
      </c>
      <c r="G42" s="6">
        <f>IF(F42&gt;'Caractéristiques électriques'!G10,1,0)</f>
        <v>1</v>
      </c>
    </row>
    <row r="43" spans="2:10">
      <c r="B43" s="10">
        <f>B42+B3</f>
        <v>830.59027777777828</v>
      </c>
      <c r="C43" s="11">
        <f>C42</f>
        <v>0</v>
      </c>
      <c r="D43" s="11">
        <f t="shared" si="3"/>
        <v>0</v>
      </c>
      <c r="E43" s="12">
        <v>16</v>
      </c>
      <c r="F43" s="19">
        <f>SUM(C43:E43)+'Caractéristiques électriques'!F7</f>
        <v>16</v>
      </c>
      <c r="G43" s="6">
        <f>IF(F43&gt;'Caractéristiques électriques'!G10,1,0)</f>
        <v>1</v>
      </c>
    </row>
    <row r="44" spans="2:10">
      <c r="B44" s="10">
        <f>B43+B3</f>
        <v>830.59722222222274</v>
      </c>
      <c r="C44" s="11">
        <f>C41</f>
        <v>0</v>
      </c>
      <c r="D44" s="11">
        <f t="shared" si="3"/>
        <v>0</v>
      </c>
      <c r="E44" s="12">
        <v>17</v>
      </c>
      <c r="F44" s="19">
        <f>SUM(C44:E44)+'Caractéristiques électriques'!F7</f>
        <v>17</v>
      </c>
      <c r="G44" s="6">
        <f>IF(F44&gt;'Caractéristiques électriques'!G10,1,0)</f>
        <v>1</v>
      </c>
    </row>
    <row r="45" spans="2:10">
      <c r="B45" s="10">
        <f>B44+B3</f>
        <v>830.6041666666672</v>
      </c>
      <c r="C45" s="11">
        <f>C44</f>
        <v>0</v>
      </c>
      <c r="D45" s="11">
        <f t="shared" si="3"/>
        <v>0</v>
      </c>
      <c r="E45" s="12">
        <v>13</v>
      </c>
      <c r="F45" s="19">
        <f>SUM(C45:E45)+'Caractéristiques électriques'!F7</f>
        <v>13</v>
      </c>
      <c r="G45" s="6">
        <f>IF(F45&gt;'Caractéristiques électriques'!G10,1,0)</f>
        <v>1</v>
      </c>
    </row>
    <row r="46" spans="2:10">
      <c r="B46" s="10">
        <f>B45+B3</f>
        <v>830.61111111111165</v>
      </c>
      <c r="C46" s="11">
        <f t="shared" ref="C46:C47" si="8">C45</f>
        <v>0</v>
      </c>
      <c r="D46" s="11">
        <f t="shared" si="3"/>
        <v>0</v>
      </c>
      <c r="E46" s="12">
        <v>15</v>
      </c>
      <c r="F46" s="19">
        <f>SUM(C46:E46)+'Caractéristiques électriques'!F7</f>
        <v>15</v>
      </c>
      <c r="G46" s="6">
        <f>IF(F46&gt;'Caractéristiques électriques'!G10,1,0)</f>
        <v>1</v>
      </c>
    </row>
    <row r="47" spans="2:10">
      <c r="B47" s="10">
        <f>B46+B3</f>
        <v>830.61805555555611</v>
      </c>
      <c r="C47" s="11">
        <f t="shared" si="8"/>
        <v>0</v>
      </c>
      <c r="D47" s="11">
        <f t="shared" si="3"/>
        <v>0</v>
      </c>
      <c r="E47" s="12">
        <v>17</v>
      </c>
      <c r="F47" s="19">
        <f>SUM(C47:E47)+'Caractéristiques électriques'!F7</f>
        <v>17</v>
      </c>
      <c r="G47" s="6">
        <f>IF(F47&gt;'Caractéristiques électriques'!G10,1,0)</f>
        <v>1</v>
      </c>
    </row>
    <row r="48" spans="2:10">
      <c r="B48" s="10">
        <f>B47+B3</f>
        <v>830.62500000000057</v>
      </c>
      <c r="C48" s="11">
        <f>C47/2</f>
        <v>0</v>
      </c>
      <c r="D48" s="11">
        <f t="shared" si="3"/>
        <v>0</v>
      </c>
      <c r="E48" s="12">
        <v>13</v>
      </c>
      <c r="F48" s="19">
        <f>SUM(C48:E48)+'Caractéristiques électriques'!F7</f>
        <v>13</v>
      </c>
      <c r="G48" s="6">
        <f>IF(F48&gt;'Caractéristiques électriques'!G10,1,0)</f>
        <v>1</v>
      </c>
    </row>
    <row r="49" spans="2:7">
      <c r="B49" s="10">
        <f>B48+B3</f>
        <v>830.63194444444503</v>
      </c>
      <c r="C49" s="11">
        <f>C48</f>
        <v>0</v>
      </c>
      <c r="D49" s="11">
        <f t="shared" si="3"/>
        <v>0</v>
      </c>
      <c r="E49" s="12">
        <v>15</v>
      </c>
      <c r="F49" s="19">
        <f>SUM(C49:E49)+'Caractéristiques électriques'!F7</f>
        <v>15</v>
      </c>
      <c r="G49" s="6">
        <f>IF(F49&gt;'Caractéristiques électriques'!G10,1,0)</f>
        <v>1</v>
      </c>
    </row>
    <row r="50" spans="2:7">
      <c r="B50" s="10">
        <f>B49+B3</f>
        <v>830.63888888888948</v>
      </c>
      <c r="C50" s="11">
        <f>C47</f>
        <v>0</v>
      </c>
      <c r="D50" s="11">
        <f t="shared" si="3"/>
        <v>0</v>
      </c>
      <c r="E50" s="12">
        <v>17</v>
      </c>
      <c r="F50" s="19">
        <f>SUM(C50:E50)+'Caractéristiques électriques'!F7</f>
        <v>17</v>
      </c>
      <c r="G50" s="6">
        <f>IF(F50&gt;'Caractéristiques électriques'!G10,1,0)</f>
        <v>1</v>
      </c>
    </row>
    <row r="51" spans="2:7">
      <c r="B51" s="10">
        <f>B50+B3</f>
        <v>830.64583333333394</v>
      </c>
      <c r="C51" s="11">
        <f>C50</f>
        <v>0</v>
      </c>
      <c r="D51" s="11">
        <f t="shared" si="3"/>
        <v>0</v>
      </c>
      <c r="E51" s="12">
        <v>13</v>
      </c>
      <c r="F51" s="19">
        <f>SUM(C51:E51)+'Caractéristiques électriques'!F7</f>
        <v>13</v>
      </c>
      <c r="G51" s="6">
        <f>IF(F51&gt;'Caractéristiques électriques'!G10,1,0)</f>
        <v>1</v>
      </c>
    </row>
    <row r="52" spans="2:7">
      <c r="B52" s="10">
        <f>B51+B3</f>
        <v>830.6527777777784</v>
      </c>
      <c r="C52" s="11">
        <f t="shared" ref="C52:C53" si="9">C51</f>
        <v>0</v>
      </c>
      <c r="D52" s="11">
        <f t="shared" si="3"/>
        <v>0</v>
      </c>
      <c r="E52" s="12">
        <v>15</v>
      </c>
      <c r="F52" s="19">
        <f>SUM(C52:E52)+'Caractéristiques électriques'!F7</f>
        <v>15</v>
      </c>
      <c r="G52" s="6">
        <f>IF(F52&gt;'Caractéristiques électriques'!G10,1,0)</f>
        <v>1</v>
      </c>
    </row>
    <row r="53" spans="2:7">
      <c r="B53" s="10">
        <f>B52+B3</f>
        <v>830.65972222222285</v>
      </c>
      <c r="C53" s="11">
        <f t="shared" si="9"/>
        <v>0</v>
      </c>
      <c r="D53" s="11">
        <f t="shared" si="3"/>
        <v>0</v>
      </c>
      <c r="E53" s="12">
        <v>17</v>
      </c>
      <c r="F53" s="19">
        <f>SUM(C53:E53)+'Caractéristiques électriques'!F7</f>
        <v>17</v>
      </c>
      <c r="G53" s="6">
        <f>IF(F53&gt;'Caractéristiques électriques'!G10,1,0)</f>
        <v>1</v>
      </c>
    </row>
    <row r="54" spans="2:7">
      <c r="B54" s="10">
        <f>B53+B3</f>
        <v>830.66666666666731</v>
      </c>
      <c r="C54" s="11">
        <f>C53/2</f>
        <v>0</v>
      </c>
      <c r="D54" s="11">
        <f t="shared" si="3"/>
        <v>0</v>
      </c>
      <c r="E54" s="12">
        <v>13</v>
      </c>
      <c r="F54" s="19">
        <f>SUM(C54:E54)+'Caractéristiques électriques'!F7</f>
        <v>13</v>
      </c>
      <c r="G54" s="6">
        <f>IF(F54&gt;'Caractéristiques électriques'!G10,1,0)</f>
        <v>1</v>
      </c>
    </row>
    <row r="55" spans="2:7">
      <c r="B55" s="10">
        <f>B54+B3</f>
        <v>830.67361111111177</v>
      </c>
      <c r="C55" s="11">
        <f>C54</f>
        <v>0</v>
      </c>
      <c r="D55" s="11">
        <f t="shared" si="3"/>
        <v>0</v>
      </c>
      <c r="E55" s="12">
        <v>15</v>
      </c>
      <c r="F55" s="19">
        <f>SUM(C55:E55)+'Caractéristiques électriques'!F7</f>
        <v>15</v>
      </c>
      <c r="G55" s="6">
        <f>IF(F55&gt;'Caractéristiques électriques'!G10,1,0)</f>
        <v>1</v>
      </c>
    </row>
    <row r="56" spans="2:7">
      <c r="B56" s="10">
        <f>B55+B3</f>
        <v>830.68055555555623</v>
      </c>
      <c r="C56" s="11">
        <f>C53</f>
        <v>0</v>
      </c>
      <c r="D56" s="11">
        <f t="shared" si="3"/>
        <v>0</v>
      </c>
      <c r="E56" s="12">
        <v>17</v>
      </c>
      <c r="F56" s="19">
        <f>SUM(C56:E56)+'Caractéristiques électriques'!F7</f>
        <v>17</v>
      </c>
      <c r="G56" s="6">
        <f>IF(F56&gt;'Caractéristiques électriques'!G10,1,0)</f>
        <v>1</v>
      </c>
    </row>
    <row r="57" spans="2:7">
      <c r="B57" s="10">
        <f>B56+B3</f>
        <v>830.68750000000068</v>
      </c>
      <c r="C57" s="11">
        <f>C56</f>
        <v>0</v>
      </c>
      <c r="D57" s="11">
        <f t="shared" si="3"/>
        <v>0</v>
      </c>
      <c r="E57" s="12">
        <v>13</v>
      </c>
      <c r="F57" s="19">
        <f>SUM(C57:E57)+'Caractéristiques électriques'!F7</f>
        <v>13</v>
      </c>
      <c r="G57" s="6">
        <f>IF(F57&gt;'Caractéristiques électriques'!G10,1,0)</f>
        <v>1</v>
      </c>
    </row>
    <row r="58" spans="2:7">
      <c r="B58" s="10">
        <f>B57+B3</f>
        <v>830.69444444444514</v>
      </c>
      <c r="C58" s="11">
        <f t="shared" ref="C58:C59" si="10">C57</f>
        <v>0</v>
      </c>
      <c r="D58" s="11">
        <f t="shared" si="3"/>
        <v>0</v>
      </c>
      <c r="E58" s="12">
        <v>15</v>
      </c>
      <c r="F58" s="19">
        <f>SUM(C58:E58)+'Caractéristiques électriques'!F7</f>
        <v>15</v>
      </c>
      <c r="G58" s="6">
        <f>IF(F58&gt;'Caractéristiques électriques'!G10,1,0)</f>
        <v>1</v>
      </c>
    </row>
    <row r="59" spans="2:7">
      <c r="B59" s="10">
        <f>B58+B3</f>
        <v>830.7013888888896</v>
      </c>
      <c r="C59" s="11">
        <f t="shared" si="10"/>
        <v>0</v>
      </c>
      <c r="D59" s="11">
        <f t="shared" si="3"/>
        <v>0</v>
      </c>
      <c r="E59" s="12">
        <v>17</v>
      </c>
      <c r="F59" s="19">
        <f>SUM(C59:E59)+'Caractéristiques électriques'!F7</f>
        <v>17</v>
      </c>
      <c r="G59" s="6">
        <f>IF(F59&gt;'Caractéristiques électriques'!G10,1,0)</f>
        <v>1</v>
      </c>
    </row>
    <row r="60" spans="2:7">
      <c r="B60" s="10">
        <f>B59+B3</f>
        <v>830.70833333333405</v>
      </c>
      <c r="C60" s="11">
        <f>C59/2</f>
        <v>0</v>
      </c>
      <c r="D60" s="11">
        <f t="shared" si="3"/>
        <v>0</v>
      </c>
      <c r="E60" s="12">
        <v>13</v>
      </c>
      <c r="F60" s="19">
        <f>SUM(C60:E60)+'Caractéristiques électriques'!F7</f>
        <v>13</v>
      </c>
      <c r="G60" s="6">
        <f>IF(F60&gt;'Caractéristiques électriques'!G10,1,0)</f>
        <v>1</v>
      </c>
    </row>
    <row r="61" spans="2:7">
      <c r="B61" s="10">
        <f>B60+B3</f>
        <v>830.71527777777851</v>
      </c>
      <c r="C61" s="11">
        <f>C60</f>
        <v>0</v>
      </c>
      <c r="D61" s="11">
        <f t="shared" si="3"/>
        <v>0</v>
      </c>
      <c r="E61" s="12">
        <v>15</v>
      </c>
      <c r="F61" s="19">
        <f>SUM(C61:E61)+'Caractéristiques électriques'!F7</f>
        <v>15</v>
      </c>
      <c r="G61" s="6">
        <f>IF(F61&gt;'Caractéristiques électriques'!G10,1,0)</f>
        <v>1</v>
      </c>
    </row>
    <row r="62" spans="2:7">
      <c r="B62" s="10">
        <f>B61+B3</f>
        <v>830.72222222222297</v>
      </c>
      <c r="C62" s="11">
        <v>0</v>
      </c>
      <c r="D62" s="11">
        <f>D38</f>
        <v>0</v>
      </c>
      <c r="E62" s="12">
        <v>17</v>
      </c>
      <c r="F62" s="19">
        <f>SUM(C62:E62)+'Caractéristiques électriques'!F7</f>
        <v>17</v>
      </c>
      <c r="G62" s="6">
        <f>IF(F62&gt;'Caractéristiques électriques'!G10,1,0)</f>
        <v>1</v>
      </c>
    </row>
    <row r="63" spans="2:7">
      <c r="B63" s="10">
        <f>B62+B3</f>
        <v>830.72916666666742</v>
      </c>
      <c r="C63" s="11">
        <v>0</v>
      </c>
      <c r="D63" s="11">
        <v>0</v>
      </c>
      <c r="E63" s="12">
        <v>19</v>
      </c>
      <c r="F63" s="19">
        <f>SUM(C63:E63)+'Caractéristiques électriques'!F7</f>
        <v>19</v>
      </c>
      <c r="G63" s="6">
        <f>IF(F63&gt;'Caractéristiques électriques'!G10,1,0)</f>
        <v>1</v>
      </c>
    </row>
    <row r="64" spans="2:7">
      <c r="B64" s="10">
        <f>B63+B3</f>
        <v>830.73611111111188</v>
      </c>
      <c r="C64" s="11">
        <v>0</v>
      </c>
      <c r="D64" s="11">
        <v>0</v>
      </c>
      <c r="E64" s="12">
        <v>20</v>
      </c>
      <c r="F64" s="19">
        <f>SUM(C64:E64)+'Caractéristiques électriques'!F7</f>
        <v>20</v>
      </c>
      <c r="G64" s="6">
        <f>IF(F64&gt;'Caractéristiques électriques'!G10,1,0)</f>
        <v>1</v>
      </c>
    </row>
    <row r="65" spans="2:7">
      <c r="B65" s="10">
        <f>B64+B3</f>
        <v>830.74305555555634</v>
      </c>
      <c r="C65" s="11">
        <v>0</v>
      </c>
      <c r="D65" s="11">
        <v>0</v>
      </c>
      <c r="E65" s="12">
        <v>13</v>
      </c>
      <c r="F65" s="19">
        <f>SUM(C65:E65)+'Caractéristiques électriques'!F7</f>
        <v>13</v>
      </c>
      <c r="G65" s="6">
        <f>IF(F65&gt;'Caractéristiques électriques'!G10,1,0)</f>
        <v>1</v>
      </c>
    </row>
    <row r="66" spans="2:7">
      <c r="B66" s="10">
        <f>B65+B3</f>
        <v>830.7500000000008</v>
      </c>
      <c r="C66" s="11">
        <v>0</v>
      </c>
      <c r="D66" s="11">
        <v>0</v>
      </c>
      <c r="E66" s="12">
        <v>10</v>
      </c>
      <c r="F66" s="19">
        <f>SUM(C66:E66)+'Caractéristiques électriques'!F7</f>
        <v>10</v>
      </c>
      <c r="G66" s="6">
        <f>IF(F66&gt;'Caractéristiques électriques'!G10,1,0)</f>
        <v>1</v>
      </c>
    </row>
    <row r="67" spans="2:7">
      <c r="B67" s="10">
        <f>B66+B3</f>
        <v>830.75694444444525</v>
      </c>
      <c r="C67" s="11">
        <v>0</v>
      </c>
      <c r="D67" s="11">
        <v>0</v>
      </c>
      <c r="E67" s="12">
        <v>9</v>
      </c>
      <c r="F67" s="19">
        <f>SUM(C67:E67)+'Caractéristiques électriques'!F7</f>
        <v>9</v>
      </c>
      <c r="G67" s="6">
        <f>IF(F67&gt;'Caractéristiques électriques'!G10,1,0)</f>
        <v>1</v>
      </c>
    </row>
    <row r="68" spans="2:7">
      <c r="B68" s="10">
        <f>B67+B3</f>
        <v>830.76388888888971</v>
      </c>
      <c r="C68" s="11">
        <v>0</v>
      </c>
      <c r="D68" s="11">
        <v>0</v>
      </c>
      <c r="E68" s="12">
        <v>6</v>
      </c>
      <c r="F68" s="19">
        <f>SUM(C68:E68)+'Caractéristiques électriques'!F7</f>
        <v>6</v>
      </c>
      <c r="G68" s="6">
        <f>IF(F68&gt;'Caractéristiques électriques'!G10,1,0)</f>
        <v>1</v>
      </c>
    </row>
    <row r="69" spans="2:7">
      <c r="B69" s="10">
        <f>B68+B3</f>
        <v>830.77083333333417</v>
      </c>
      <c r="C69" s="11">
        <v>0</v>
      </c>
      <c r="D69" s="11">
        <v>0</v>
      </c>
      <c r="E69" s="12">
        <v>4</v>
      </c>
      <c r="F69" s="19">
        <f>SUM(C69:E69)+'Caractéristiques électriques'!F7</f>
        <v>4</v>
      </c>
      <c r="G69" s="6">
        <f>IF(F69&gt;'Caractéristiques électriques'!G10,1,0)</f>
        <v>1</v>
      </c>
    </row>
    <row r="70" spans="2:7">
      <c r="B70" s="10">
        <f>B69+B3</f>
        <v>830.77777777777862</v>
      </c>
      <c r="C70" s="11">
        <v>0</v>
      </c>
      <c r="D70" s="11">
        <v>0</v>
      </c>
      <c r="E70" s="12">
        <v>4</v>
      </c>
      <c r="F70" s="19">
        <f>SUM(C70:E70)+'Caractéristiques électriques'!F7</f>
        <v>4</v>
      </c>
      <c r="G70" s="6">
        <f>IF(F70&gt;'Caractéristiques électriques'!G10,1,0)</f>
        <v>1</v>
      </c>
    </row>
    <row r="71" spans="2:7">
      <c r="B71" s="10">
        <f>B70+B3</f>
        <v>830.78472222222308</v>
      </c>
      <c r="C71" s="11">
        <v>0</v>
      </c>
      <c r="D71" s="11">
        <v>0</v>
      </c>
      <c r="E71" s="12">
        <v>4</v>
      </c>
      <c r="F71" s="19">
        <f>SUM(C71:E71)+'Caractéristiques électriques'!F7</f>
        <v>4</v>
      </c>
      <c r="G71" s="6">
        <f>IF(F71&gt;'Caractéristiques électriques'!G10,1,0)</f>
        <v>1</v>
      </c>
    </row>
    <row r="72" spans="2:7">
      <c r="B72" s="10">
        <f>B71+B3</f>
        <v>830.79166666666754</v>
      </c>
      <c r="C72" s="11">
        <v>0</v>
      </c>
      <c r="D72" s="11">
        <v>0</v>
      </c>
      <c r="E72" s="12">
        <v>4</v>
      </c>
      <c r="F72" s="19">
        <f>SUM(C72:E72)+'Caractéristiques électriques'!F7</f>
        <v>4</v>
      </c>
      <c r="G72" s="6">
        <f>IF(F72&gt;'Caractéristiques électriques'!G10,1,0)</f>
        <v>1</v>
      </c>
    </row>
    <row r="73" spans="2:7">
      <c r="B73" s="10">
        <f>B72+B3</f>
        <v>830.798611111112</v>
      </c>
      <c r="C73" s="11">
        <v>0</v>
      </c>
      <c r="D73" s="11">
        <v>0</v>
      </c>
      <c r="E73" s="12">
        <v>4</v>
      </c>
      <c r="F73" s="19">
        <f>SUM(C73:E73)+'Caractéristiques électriques'!F7</f>
        <v>4</v>
      </c>
      <c r="G73" s="6">
        <f>IF(F73&gt;'Caractéristiques électriques'!G10,1,0)</f>
        <v>1</v>
      </c>
    </row>
    <row r="75" spans="2:7">
      <c r="G75" s="6">
        <f>SUM(G6:G73)</f>
        <v>68</v>
      </c>
    </row>
  </sheetData>
  <mergeCells count="1">
    <mergeCell ref="B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6"/>
  <sheetViews>
    <sheetView showGridLines="0" tabSelected="1" zoomScale="70" zoomScaleNormal="70" workbookViewId="0">
      <selection activeCell="L19" sqref="L19"/>
    </sheetView>
  </sheetViews>
  <sheetFormatPr baseColWidth="10" defaultRowHeight="15"/>
  <cols>
    <col min="1" max="1" width="32.5703125" customWidth="1"/>
    <col min="2" max="2" width="16.7109375" customWidth="1"/>
    <col min="3" max="3" width="23" customWidth="1"/>
    <col min="4" max="4" width="24.140625" customWidth="1"/>
    <col min="5" max="5" width="16.7109375" customWidth="1"/>
    <col min="6" max="6" width="23.5703125" customWidth="1"/>
    <col min="7" max="8" width="20.7109375" customWidth="1"/>
    <col min="9" max="11" width="12.7109375" customWidth="1"/>
    <col min="12" max="12" width="35.42578125" customWidth="1"/>
    <col min="13" max="15" width="12.7109375" style="1" customWidth="1"/>
    <col min="16" max="19" width="12.7109375" customWidth="1"/>
    <col min="20" max="20" width="11.42578125" style="1"/>
  </cols>
  <sheetData>
    <row r="1" spans="1:20" ht="33.75">
      <c r="A1" s="29" t="s">
        <v>18</v>
      </c>
    </row>
    <row r="2" spans="1:20">
      <c r="H2" s="2"/>
      <c r="I2" s="2"/>
      <c r="J2" s="2"/>
      <c r="K2" s="2"/>
      <c r="L2" s="2"/>
      <c r="M2" s="3"/>
      <c r="N2" s="3"/>
      <c r="O2" s="3"/>
      <c r="P2" s="2"/>
      <c r="Q2" s="2"/>
      <c r="R2" s="2"/>
      <c r="S2" s="2"/>
      <c r="T2" s="3"/>
    </row>
    <row r="3" spans="1:20" ht="56.25">
      <c r="A3" s="21" t="s">
        <v>4</v>
      </c>
      <c r="B3" s="21" t="s">
        <v>3</v>
      </c>
      <c r="C3" s="16" t="s">
        <v>8</v>
      </c>
      <c r="D3" s="16" t="s">
        <v>9</v>
      </c>
      <c r="E3" s="16" t="s">
        <v>0</v>
      </c>
      <c r="F3" s="16" t="s">
        <v>6</v>
      </c>
      <c r="G3" s="16" t="s">
        <v>1</v>
      </c>
      <c r="H3" s="16" t="s">
        <v>2</v>
      </c>
      <c r="M3" s="30"/>
      <c r="N3" s="30"/>
      <c r="O3" s="44"/>
      <c r="P3" s="45"/>
      <c r="Q3" s="45"/>
    </row>
    <row r="4" spans="1:20" ht="18.75">
      <c r="A4" s="22" t="s">
        <v>20</v>
      </c>
      <c r="B4" s="17"/>
      <c r="C4" s="17">
        <v>3</v>
      </c>
      <c r="D4" s="17">
        <f>C4*TAN(ACOS(E4))</f>
        <v>0</v>
      </c>
      <c r="E4" s="17">
        <v>1</v>
      </c>
      <c r="F4" s="18">
        <f>1000*(B4*C4/(400*E4*SQRT(3)))</f>
        <v>0</v>
      </c>
      <c r="G4" s="18">
        <f>F4</f>
        <v>0</v>
      </c>
      <c r="H4" s="18">
        <f>F4/2</f>
        <v>0</v>
      </c>
    </row>
    <row r="5" spans="1:20" ht="18.75">
      <c r="A5" s="22" t="s">
        <v>21</v>
      </c>
      <c r="B5" s="17"/>
      <c r="C5" s="17">
        <v>2</v>
      </c>
      <c r="D5" s="18">
        <f>C5*TAN(ACOS(E5))</f>
        <v>2.4653813733782761</v>
      </c>
      <c r="E5" s="18">
        <v>0.63</v>
      </c>
      <c r="F5" s="18">
        <f>1000*(C5*B5)/(SQRT(3)*400*E5)</f>
        <v>0</v>
      </c>
      <c r="G5" s="18">
        <f>F5*1.6</f>
        <v>0</v>
      </c>
      <c r="H5" s="18">
        <f>F5/20</f>
        <v>0</v>
      </c>
    </row>
    <row r="6" spans="1:20" ht="18.75">
      <c r="A6" s="22" t="s">
        <v>22</v>
      </c>
      <c r="B6" s="17"/>
      <c r="C6" s="17">
        <v>12</v>
      </c>
      <c r="D6" s="18">
        <f>C6*TAN(ACOS(E6))</f>
        <v>3.9442092621463587</v>
      </c>
      <c r="E6" s="18">
        <v>0.95</v>
      </c>
      <c r="F6" s="18">
        <f>1000*C6*B6/(SQRT(3)*400*E6)</f>
        <v>0</v>
      </c>
      <c r="G6" s="18">
        <f>MAX('Relevé des intensités'!E6:E73)</f>
        <v>20</v>
      </c>
      <c r="H6" s="18">
        <f>MIN('Relevé des intensités'!E6:E73)</f>
        <v>4</v>
      </c>
    </row>
    <row r="7" spans="1:20" ht="18.75">
      <c r="A7" s="22" t="s">
        <v>5</v>
      </c>
      <c r="B7" s="17"/>
      <c r="C7" s="17">
        <v>0</v>
      </c>
      <c r="D7" s="18">
        <v>0</v>
      </c>
      <c r="E7" s="18">
        <v>0</v>
      </c>
      <c r="F7" s="17">
        <f>(B7*D7/(SQRT(3)*400))*1000</f>
        <v>0</v>
      </c>
      <c r="G7" s="23"/>
      <c r="H7" s="24"/>
    </row>
    <row r="8" spans="1:20" ht="18.75">
      <c r="A8" s="13"/>
      <c r="F8" s="14"/>
      <c r="G8" s="14"/>
      <c r="H8" s="14"/>
    </row>
    <row r="9" spans="1:20" ht="56.25">
      <c r="A9" s="43" t="s">
        <v>19</v>
      </c>
      <c r="B9" s="43"/>
      <c r="C9" s="16" t="s">
        <v>10</v>
      </c>
      <c r="D9" s="16" t="s">
        <v>11</v>
      </c>
      <c r="E9" s="16" t="s">
        <v>0</v>
      </c>
      <c r="F9" s="16" t="s">
        <v>12</v>
      </c>
      <c r="G9" s="16" t="s">
        <v>7</v>
      </c>
      <c r="H9" s="16" t="s">
        <v>13</v>
      </c>
    </row>
    <row r="10" spans="1:20" ht="18.75">
      <c r="A10" s="38"/>
      <c r="B10" s="38"/>
      <c r="C10" s="17">
        <f>B4*C4+C5*B5+C6*B6</f>
        <v>0</v>
      </c>
      <c r="D10" s="18">
        <f>B4*D4+B5*D5+D7*B7+D6*B6</f>
        <v>0</v>
      </c>
      <c r="E10" s="18" t="e">
        <f>COS(ATAN(D10/C10))</f>
        <v>#DIV/0!</v>
      </c>
      <c r="F10" s="18">
        <f>SQRT(C10*C10+D10*D10)</f>
        <v>0</v>
      </c>
      <c r="G10" s="18">
        <f>(F10/(SQRT(3)*400))*1000</f>
        <v>0</v>
      </c>
      <c r="H10" s="25">
        <f>'Relevé des intensités'!G75</f>
        <v>68</v>
      </c>
    </row>
    <row r="11" spans="1:20">
      <c r="H11" s="1"/>
      <c r="I11" s="1"/>
      <c r="J11" s="1"/>
      <c r="K11" s="1"/>
      <c r="P11" s="1"/>
      <c r="Q11" s="1"/>
      <c r="R11" s="1"/>
      <c r="S11" s="1"/>
    </row>
    <row r="12" spans="1:20" ht="18.75">
      <c r="B12" s="14"/>
      <c r="H12" s="1"/>
      <c r="I12" s="1"/>
      <c r="J12" s="1"/>
      <c r="K12" s="1"/>
      <c r="L12" s="1"/>
      <c r="P12" s="1"/>
      <c r="Q12" s="1"/>
      <c r="R12" s="1"/>
      <c r="S12" s="1"/>
    </row>
    <row r="13" spans="1:20" ht="18.75">
      <c r="B13" s="14"/>
      <c r="F13" s="15"/>
      <c r="G13" s="20"/>
      <c r="H13" s="1"/>
      <c r="I13" s="1"/>
      <c r="J13" s="1"/>
      <c r="K13" s="1"/>
      <c r="L13" s="1"/>
      <c r="P13" s="1"/>
      <c r="Q13" s="1"/>
      <c r="R13" s="1"/>
      <c r="S13" s="1"/>
    </row>
    <row r="14" spans="1:20" ht="33.75">
      <c r="A14" s="29" t="s">
        <v>40</v>
      </c>
      <c r="H14" s="1"/>
      <c r="I14" s="1"/>
      <c r="J14" s="1"/>
      <c r="K14" s="1"/>
      <c r="L14" s="1"/>
      <c r="P14" s="1"/>
      <c r="Q14" s="1"/>
      <c r="R14" s="1"/>
      <c r="S14" s="1"/>
    </row>
    <row r="15" spans="1:20" ht="14.1" customHeight="1">
      <c r="A15" s="29"/>
      <c r="H15" s="1"/>
      <c r="I15" s="1"/>
      <c r="J15" s="1"/>
      <c r="K15" s="1"/>
      <c r="L15" s="1"/>
      <c r="P15" s="1"/>
      <c r="Q15" s="1"/>
      <c r="R15" s="1"/>
      <c r="S15" s="1"/>
    </row>
    <row r="16" spans="1:20" ht="18.75">
      <c r="A16" s="37" t="s">
        <v>36</v>
      </c>
      <c r="B16" s="35" t="s">
        <v>37</v>
      </c>
      <c r="C16" s="36"/>
      <c r="D16" s="17" t="s">
        <v>39</v>
      </c>
      <c r="H16" s="1"/>
      <c r="I16" s="1"/>
      <c r="J16" s="1"/>
      <c r="K16" s="1"/>
      <c r="L16" s="1"/>
      <c r="P16" s="1"/>
      <c r="Q16" s="1"/>
      <c r="R16" s="1"/>
      <c r="S16" s="1"/>
    </row>
    <row r="17" spans="1:20" ht="18.75">
      <c r="A17" s="38"/>
      <c r="B17" s="35" t="s">
        <v>38</v>
      </c>
      <c r="C17" s="36"/>
      <c r="D17" s="17">
        <v>0.93</v>
      </c>
      <c r="F17" s="15"/>
      <c r="T17"/>
    </row>
    <row r="18" spans="1:20" ht="18.75">
      <c r="B18" s="13"/>
      <c r="F18" s="15"/>
      <c r="T18"/>
    </row>
    <row r="19" spans="1:20" ht="18.75">
      <c r="A19" s="13"/>
      <c r="B19" s="13"/>
      <c r="C19" s="17" t="s">
        <v>25</v>
      </c>
      <c r="D19" s="17" t="s">
        <v>26</v>
      </c>
      <c r="E19" s="42" t="s">
        <v>48</v>
      </c>
      <c r="F19" s="42"/>
      <c r="G19" s="41"/>
      <c r="H19" s="42" t="s">
        <v>31</v>
      </c>
      <c r="I19" s="41"/>
      <c r="J19" s="14"/>
      <c r="T19"/>
    </row>
    <row r="20" spans="1:20" ht="18.75">
      <c r="A20" s="39" t="s">
        <v>32</v>
      </c>
      <c r="B20" s="39"/>
      <c r="C20" s="17"/>
      <c r="D20" s="17"/>
      <c r="E20" s="31" t="s">
        <v>49</v>
      </c>
      <c r="F20" s="40" t="s">
        <v>33</v>
      </c>
      <c r="G20" s="41"/>
      <c r="H20" s="42" t="s">
        <v>47</v>
      </c>
      <c r="I20" s="42"/>
      <c r="J20" s="14"/>
      <c r="T20"/>
    </row>
    <row r="21" spans="1:20" ht="18.75">
      <c r="A21" s="39" t="s">
        <v>27</v>
      </c>
      <c r="B21" s="39"/>
      <c r="C21" s="17"/>
      <c r="D21" s="17"/>
      <c r="E21" s="31" t="s">
        <v>46</v>
      </c>
      <c r="F21" s="40" t="s">
        <v>42</v>
      </c>
      <c r="G21" s="41"/>
      <c r="H21" s="42" t="s">
        <v>47</v>
      </c>
      <c r="I21" s="42"/>
      <c r="T21"/>
    </row>
    <row r="22" spans="1:20" ht="18.75">
      <c r="A22" s="39" t="s">
        <v>28</v>
      </c>
      <c r="B22" s="39"/>
      <c r="C22" s="17"/>
      <c r="D22" s="17"/>
      <c r="E22" s="31" t="s">
        <v>46</v>
      </c>
      <c r="F22" s="40" t="s">
        <v>43</v>
      </c>
      <c r="G22" s="41"/>
      <c r="H22" s="42" t="s">
        <v>47</v>
      </c>
      <c r="I22" s="42"/>
      <c r="T22"/>
    </row>
    <row r="23" spans="1:20" ht="18.75">
      <c r="A23" s="39" t="s">
        <v>29</v>
      </c>
      <c r="B23" s="39"/>
      <c r="C23" s="17"/>
      <c r="D23" s="17"/>
      <c r="E23" s="31" t="s">
        <v>46</v>
      </c>
      <c r="F23" s="40" t="s">
        <v>34</v>
      </c>
      <c r="G23" s="41"/>
      <c r="H23" s="34"/>
      <c r="I23" s="34"/>
    </row>
    <row r="24" spans="1:20" ht="18.75">
      <c r="A24" s="39" t="s">
        <v>30</v>
      </c>
      <c r="B24" s="39"/>
      <c r="C24" s="17"/>
      <c r="D24" s="17"/>
      <c r="E24" s="31" t="s">
        <v>46</v>
      </c>
      <c r="F24" s="40" t="s">
        <v>35</v>
      </c>
      <c r="G24" s="41"/>
      <c r="H24" s="34"/>
      <c r="I24" s="34"/>
    </row>
    <row r="28" spans="1:20" ht="33.75">
      <c r="A28" s="29" t="s">
        <v>41</v>
      </c>
    </row>
    <row r="31" spans="1:20" ht="37.5">
      <c r="A31" s="13"/>
      <c r="B31" s="13"/>
      <c r="C31" s="21" t="s">
        <v>26</v>
      </c>
      <c r="D31" s="16" t="s">
        <v>44</v>
      </c>
      <c r="E31" s="47" t="s">
        <v>45</v>
      </c>
      <c r="F31" s="48"/>
      <c r="G31" s="49"/>
      <c r="H31" s="46"/>
      <c r="I31" s="45"/>
    </row>
    <row r="32" spans="1:20" ht="18.75">
      <c r="A32" s="39" t="s">
        <v>32</v>
      </c>
      <c r="B32" s="39"/>
      <c r="C32" s="17">
        <f>D20</f>
        <v>0</v>
      </c>
      <c r="D32" s="17"/>
      <c r="E32" s="50"/>
      <c r="F32" s="51"/>
      <c r="G32" s="52"/>
      <c r="H32" s="46"/>
      <c r="I32" s="46"/>
    </row>
    <row r="33" spans="1:9" ht="18.75">
      <c r="A33" s="39" t="s">
        <v>27</v>
      </c>
      <c r="B33" s="39"/>
      <c r="C33" s="17">
        <f>D21</f>
        <v>0</v>
      </c>
      <c r="D33" s="17"/>
      <c r="E33" s="53"/>
      <c r="F33" s="54"/>
      <c r="G33" s="55"/>
      <c r="H33" s="46"/>
      <c r="I33" s="46"/>
    </row>
    <row r="34" spans="1:9" ht="18.75">
      <c r="A34" s="39" t="s">
        <v>28</v>
      </c>
      <c r="B34" s="39"/>
      <c r="C34" s="17">
        <f>D22</f>
        <v>0</v>
      </c>
      <c r="D34" s="17"/>
      <c r="E34" s="53"/>
      <c r="F34" s="54"/>
      <c r="G34" s="55"/>
      <c r="H34" s="46"/>
      <c r="I34" s="46"/>
    </row>
    <row r="35" spans="1:9" ht="18.75">
      <c r="A35" s="39" t="s">
        <v>29</v>
      </c>
      <c r="B35" s="39"/>
      <c r="C35" s="17">
        <f>D23</f>
        <v>0</v>
      </c>
      <c r="D35" s="17"/>
      <c r="E35" s="53"/>
      <c r="F35" s="54"/>
      <c r="G35" s="55"/>
      <c r="H35" s="46"/>
      <c r="I35" s="46"/>
    </row>
    <row r="36" spans="1:9" ht="18.75">
      <c r="A36" s="39" t="s">
        <v>30</v>
      </c>
      <c r="B36" s="39"/>
      <c r="C36" s="17">
        <f>D24</f>
        <v>0</v>
      </c>
      <c r="D36" s="17"/>
      <c r="E36" s="56"/>
      <c r="F36" s="57"/>
      <c r="G36" s="58"/>
      <c r="H36" s="46"/>
      <c r="I36" s="46"/>
    </row>
  </sheetData>
  <sheetProtection sheet="1" objects="1" scenarios="1"/>
  <protectedRanges>
    <protectedRange sqref="C20:D24" name="Plage2"/>
    <protectedRange sqref="B4:B7" name="Plage1"/>
  </protectedRanges>
  <mergeCells count="35">
    <mergeCell ref="A35:B35"/>
    <mergeCell ref="H35:I35"/>
    <mergeCell ref="A36:B36"/>
    <mergeCell ref="H36:I36"/>
    <mergeCell ref="E31:G32"/>
    <mergeCell ref="E33:G36"/>
    <mergeCell ref="A33:B33"/>
    <mergeCell ref="H33:I33"/>
    <mergeCell ref="A34:B34"/>
    <mergeCell ref="H34:I34"/>
    <mergeCell ref="H31:I31"/>
    <mergeCell ref="A32:B32"/>
    <mergeCell ref="H32:I32"/>
    <mergeCell ref="A9:B10"/>
    <mergeCell ref="O3:Q3"/>
    <mergeCell ref="A20:B20"/>
    <mergeCell ref="A21:B21"/>
    <mergeCell ref="A22:B22"/>
    <mergeCell ref="H19:I19"/>
    <mergeCell ref="H20:I20"/>
    <mergeCell ref="H21:I21"/>
    <mergeCell ref="H22:I22"/>
    <mergeCell ref="H23:I23"/>
    <mergeCell ref="H24:I24"/>
    <mergeCell ref="B16:C16"/>
    <mergeCell ref="B17:C17"/>
    <mergeCell ref="A16:A17"/>
    <mergeCell ref="A23:B23"/>
    <mergeCell ref="A24:B24"/>
    <mergeCell ref="F20:G20"/>
    <mergeCell ref="F21:G21"/>
    <mergeCell ref="F22:G22"/>
    <mergeCell ref="F23:G23"/>
    <mergeCell ref="F24:G24"/>
    <mergeCell ref="E19:G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10CAE0B8-124B-4C1A-A7E0-5B92F021079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5F7C6C0B-B5DC-48A1-9E66-B7A9DCC9EE31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Relevé des intensités</vt:lpstr>
      <vt:lpstr>Caractéristiques électriques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silvio lala</cp:lastModifiedBy>
  <dcterms:created xsi:type="dcterms:W3CDTF">2020-07-30T12:23:33Z</dcterms:created>
  <dcterms:modified xsi:type="dcterms:W3CDTF">2024-12-15T15:09:41Z</dcterms:modified>
</cp:coreProperties>
</file>